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theme/themeOverride3.xml" ContentType="application/vnd.openxmlformats-officedocument.themeOverrid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theme/themeOverride4.xml" ContentType="application/vnd.openxmlformats-officedocument.themeOverrid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theme/themeOverride5.xml" ContentType="application/vnd.openxmlformats-officedocument.themeOverrid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theme/themeOverride6.xml" ContentType="application/vnd.openxmlformats-officedocument.themeOverrid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theme/themeOverride7.xml" ContentType="application/vnd.openxmlformats-officedocument.themeOverrid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theme/themeOverride8.xml" ContentType="application/vnd.openxmlformats-officedocument.themeOverrid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theme/themeOverride9.xml" ContentType="application/vnd.openxmlformats-officedocument.themeOverrid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theme/themeOverride10.xml" ContentType="application/vnd.openxmlformats-officedocument.themeOverrid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theme/themeOverride11.xml" ContentType="application/vnd.openxmlformats-officedocument.themeOverrid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theme/themeOverride12.xml" ContentType="application/vnd.openxmlformats-officedocument.themeOverrid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theme/themeOverride13.xml" ContentType="application/vnd.openxmlformats-officedocument.themeOverrid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theme/themeOverride14.xml" ContentType="application/vnd.openxmlformats-officedocument.themeOverrid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theme/themeOverride15.xml" ContentType="application/vnd.openxmlformats-officedocument.themeOverrid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drawings/drawing2.xml" ContentType="application/vnd.openxmlformats-officedocument.drawing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theme/themeOverride16.xml" ContentType="application/vnd.openxmlformats-officedocument.themeOverride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theme/themeOverride17.xml" ContentType="application/vnd.openxmlformats-officedocument.themeOverride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theme/themeOverride18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C:\Users\mdiaz\AppData\Local\Temp\oa\"/>
    </mc:Choice>
  </mc:AlternateContent>
  <workbookProtection workbookAlgorithmName="SHA-512" workbookHashValue="UrxZYFrHQdqKp7qqOoJW9X+TFgDeD8SmicgkcTfn7Mvws1jpOOkjQIYyYZYrKipGOYpW0H6VZMRlIP9WInKUUA==" workbookSaltValue="4G0WUJFKBIWY+JDJ8PdLzw==" workbookSpinCount="100000" lockStructure="1"/>
  <bookViews>
    <workbookView xWindow="0" yWindow="0" windowWidth="20325" windowHeight="9735" tabRatio="791" firstSheet="1" activeTab="1"/>
  </bookViews>
  <sheets>
    <sheet name="DATOS }" sheetId="22" state="hidden" r:id="rId1"/>
    <sheet name="RT03-F33 } " sheetId="30" r:id="rId2"/>
  </sheets>
  <definedNames>
    <definedName name="Print_Area" localSheetId="1">'RT03-F33 } '!$A$1:$Y$142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P3" i="30" l="1"/>
  <c r="J3" i="30"/>
  <c r="G3" i="30"/>
  <c r="N15" i="22"/>
  <c r="G116" i="30" l="1"/>
  <c r="G117" i="30" l="1"/>
  <c r="G44" i="30" l="1"/>
  <c r="G45" i="30"/>
  <c r="D44" i="30" l="1"/>
  <c r="I8" i="30" l="1"/>
  <c r="K8" i="30" s="1"/>
  <c r="U31" i="22"/>
  <c r="U30" i="22"/>
  <c r="V30" i="22"/>
  <c r="B3" i="30" l="1"/>
  <c r="T152" i="22" l="1"/>
  <c r="H32" i="22" l="1"/>
  <c r="H31" i="22"/>
  <c r="S116" i="22"/>
  <c r="S115" i="22"/>
  <c r="Q116" i="30" l="1"/>
  <c r="G115" i="30"/>
  <c r="G114" i="30"/>
  <c r="G111" i="30"/>
  <c r="E111" i="30"/>
  <c r="G110" i="30"/>
  <c r="G109" i="30"/>
  <c r="G108" i="30"/>
  <c r="G106" i="30"/>
  <c r="F106" i="30"/>
  <c r="G105" i="30"/>
  <c r="F105" i="30"/>
  <c r="F104" i="30"/>
  <c r="G103" i="30"/>
  <c r="F103" i="30"/>
  <c r="F102" i="30"/>
  <c r="E102" i="30"/>
  <c r="G101" i="30"/>
  <c r="F101" i="30"/>
  <c r="G100" i="30"/>
  <c r="F100" i="30"/>
  <c r="F99" i="30"/>
  <c r="G98" i="30"/>
  <c r="F95" i="30"/>
  <c r="I95" i="30" s="1"/>
  <c r="G94" i="30"/>
  <c r="F94" i="30"/>
  <c r="I94" i="30" s="1"/>
  <c r="F93" i="30"/>
  <c r="I93" i="30" s="1"/>
  <c r="I90" i="30"/>
  <c r="G90" i="30"/>
  <c r="M46" i="30"/>
  <c r="J46" i="30"/>
  <c r="G46" i="30"/>
  <c r="D46" i="30"/>
  <c r="M45" i="30"/>
  <c r="J45" i="30"/>
  <c r="D45" i="30"/>
  <c r="M44" i="30"/>
  <c r="J44" i="30"/>
  <c r="O39" i="30"/>
  <c r="D39" i="30"/>
  <c r="O38" i="30"/>
  <c r="O37" i="30"/>
  <c r="D36" i="30"/>
  <c r="J111" i="30" s="1"/>
  <c r="F35" i="30"/>
  <c r="D35" i="30"/>
  <c r="D34" i="30"/>
  <c r="D33" i="30"/>
  <c r="E109" i="30" s="1"/>
  <c r="D32" i="30"/>
  <c r="D31" i="30"/>
  <c r="F30" i="30"/>
  <c r="D30" i="30"/>
  <c r="F29" i="30"/>
  <c r="D29" i="30"/>
  <c r="O72" i="30" s="1"/>
  <c r="F28" i="30"/>
  <c r="D28" i="30"/>
  <c r="F27" i="30"/>
  <c r="D27" i="30"/>
  <c r="F26" i="30"/>
  <c r="D26" i="30"/>
  <c r="P22" i="30"/>
  <c r="O22" i="30"/>
  <c r="I22" i="30"/>
  <c r="G22" i="30"/>
  <c r="E22" i="30"/>
  <c r="C22" i="30"/>
  <c r="B22" i="30"/>
  <c r="P21" i="30"/>
  <c r="O21" i="30"/>
  <c r="I21" i="30"/>
  <c r="G21" i="30"/>
  <c r="E21" i="30"/>
  <c r="C21" i="30"/>
  <c r="B21" i="30"/>
  <c r="R20" i="30"/>
  <c r="Q20" i="30"/>
  <c r="R19" i="30"/>
  <c r="Q19" i="30"/>
  <c r="P19" i="30"/>
  <c r="O19" i="30"/>
  <c r="I19" i="30"/>
  <c r="G19" i="30"/>
  <c r="E19" i="30"/>
  <c r="C19" i="30"/>
  <c r="B19" i="30"/>
  <c r="P18" i="30"/>
  <c r="O18" i="30"/>
  <c r="G93" i="30" s="1"/>
  <c r="I18" i="30"/>
  <c r="G18" i="30"/>
  <c r="E18" i="30"/>
  <c r="E94" i="30" s="1"/>
  <c r="H94" i="30" s="1"/>
  <c r="C18" i="30"/>
  <c r="D92" i="30" s="1"/>
  <c r="B18" i="30"/>
  <c r="P17" i="30"/>
  <c r="O17" i="30"/>
  <c r="I17" i="30"/>
  <c r="K17" i="30" s="1"/>
  <c r="G17" i="30"/>
  <c r="E17" i="30"/>
  <c r="C17" i="30"/>
  <c r="B17" i="30"/>
  <c r="P16" i="30"/>
  <c r="O16" i="30"/>
  <c r="I16" i="30"/>
  <c r="K16" i="30" s="1"/>
  <c r="G16" i="30"/>
  <c r="E16" i="30"/>
  <c r="C16" i="30"/>
  <c r="B16" i="30"/>
  <c r="P15" i="30"/>
  <c r="O15" i="30"/>
  <c r="I15" i="30"/>
  <c r="K15" i="30" s="1"/>
  <c r="G15" i="30"/>
  <c r="E15" i="30"/>
  <c r="C15" i="30"/>
  <c r="B15" i="30"/>
  <c r="P14" i="30"/>
  <c r="O14" i="30"/>
  <c r="G104" i="30" s="1"/>
  <c r="I14" i="30"/>
  <c r="K14" i="30" s="1"/>
  <c r="G14" i="30"/>
  <c r="E14" i="30"/>
  <c r="E103" i="30" s="1"/>
  <c r="C14" i="30"/>
  <c r="B14" i="30"/>
  <c r="P13" i="30"/>
  <c r="O13" i="30"/>
  <c r="I13" i="30"/>
  <c r="K13" i="30" s="1"/>
  <c r="G13" i="30"/>
  <c r="E13" i="30"/>
  <c r="C13" i="30"/>
  <c r="B13" i="30"/>
  <c r="P12" i="30"/>
  <c r="O12" i="30"/>
  <c r="I12" i="30"/>
  <c r="K12" i="30" s="1"/>
  <c r="G12" i="30"/>
  <c r="E12" i="30"/>
  <c r="C12" i="30"/>
  <c r="B12" i="30"/>
  <c r="P11" i="30"/>
  <c r="O11" i="30"/>
  <c r="I11" i="30"/>
  <c r="K11" i="30" s="1"/>
  <c r="G11" i="30"/>
  <c r="E11" i="30"/>
  <c r="D98" i="30" s="1"/>
  <c r="C11" i="30"/>
  <c r="B11" i="30"/>
  <c r="P10" i="30"/>
  <c r="O10" i="30"/>
  <c r="I10" i="30"/>
  <c r="K10" i="30" s="1"/>
  <c r="G10" i="30"/>
  <c r="E10" i="30"/>
  <c r="C10" i="30"/>
  <c r="B10" i="30"/>
  <c r="P9" i="30"/>
  <c r="O9" i="30"/>
  <c r="G99" i="30" s="1"/>
  <c r="I9" i="30"/>
  <c r="K9" i="30" s="1"/>
  <c r="G9" i="30"/>
  <c r="E9" i="30"/>
  <c r="E98" i="30" s="1"/>
  <c r="H98" i="30" s="1"/>
  <c r="C9" i="30"/>
  <c r="B9" i="30"/>
  <c r="P8" i="30"/>
  <c r="O8" i="30"/>
  <c r="G8" i="30"/>
  <c r="E8" i="30"/>
  <c r="C8" i="30"/>
  <c r="B8" i="30"/>
  <c r="M3" i="30"/>
  <c r="D3" i="30"/>
  <c r="N48" i="22"/>
  <c r="N47" i="22"/>
  <c r="N46" i="22"/>
  <c r="N45" i="22"/>
  <c r="N44" i="22"/>
  <c r="M48" i="22"/>
  <c r="M47" i="22"/>
  <c r="M46" i="22"/>
  <c r="M45" i="22"/>
  <c r="M44" i="22"/>
  <c r="N42" i="22"/>
  <c r="N41" i="22"/>
  <c r="N40" i="22"/>
  <c r="N39" i="22"/>
  <c r="N38" i="22"/>
  <c r="M42" i="22"/>
  <c r="M41" i="22"/>
  <c r="M40" i="22"/>
  <c r="M39" i="22"/>
  <c r="M38" i="22"/>
  <c r="H111" i="30" l="1"/>
  <c r="E101" i="30"/>
  <c r="H101" i="30" s="1"/>
  <c r="M11" i="30"/>
  <c r="M12" i="30"/>
  <c r="E105" i="30"/>
  <c r="H105" i="30" s="1"/>
  <c r="M10" i="30"/>
  <c r="M14" i="30"/>
  <c r="E100" i="30"/>
  <c r="H100" i="30" s="1"/>
  <c r="K22" i="30"/>
  <c r="M22" i="30" s="1"/>
  <c r="K21" i="30"/>
  <c r="M21" i="30" s="1"/>
  <c r="E93" i="30"/>
  <c r="H93" i="30" s="1"/>
  <c r="K19" i="30"/>
  <c r="M19" i="30" s="1"/>
  <c r="E106" i="30"/>
  <c r="H106" i="30" s="1"/>
  <c r="K18" i="30"/>
  <c r="G95" i="30" s="1"/>
  <c r="E99" i="30"/>
  <c r="H99" i="30" s="1"/>
  <c r="M8" i="30"/>
  <c r="H103" i="30"/>
  <c r="D103" i="30"/>
  <c r="P80" i="30"/>
  <c r="K56" i="30"/>
  <c r="K57" i="30"/>
  <c r="E114" i="30"/>
  <c r="H114" i="30" s="1"/>
  <c r="L114" i="30" s="1"/>
  <c r="N114" i="30" s="1"/>
  <c r="F36" i="30"/>
  <c r="J93" i="30"/>
  <c r="J94" i="30"/>
  <c r="L94" i="30" s="1"/>
  <c r="N94" i="30" s="1"/>
  <c r="J95" i="30"/>
  <c r="L111" i="30"/>
  <c r="N111" i="30" s="1"/>
  <c r="E104" i="30"/>
  <c r="H104" i="30" s="1"/>
  <c r="M13" i="30"/>
  <c r="M16" i="30"/>
  <c r="O74" i="30"/>
  <c r="H109" i="30"/>
  <c r="G47" i="30"/>
  <c r="M17" i="30"/>
  <c r="N47" i="30"/>
  <c r="K55" i="30"/>
  <c r="M9" i="30" l="1"/>
  <c r="M15" i="30"/>
  <c r="M18" i="30"/>
  <c r="E95" i="30"/>
  <c r="H95" i="30" s="1"/>
  <c r="L95" i="30" s="1"/>
  <c r="N95" i="30" s="1"/>
  <c r="K58" i="30"/>
  <c r="D37" i="30" s="1"/>
  <c r="L93" i="30"/>
  <c r="N93" i="30" s="1"/>
  <c r="D102" i="30"/>
  <c r="P70" i="30"/>
  <c r="O68" i="30"/>
  <c r="E97" i="30"/>
  <c r="D97" i="30"/>
  <c r="E108" i="30" l="1"/>
  <c r="H108" i="30" s="1"/>
  <c r="O78" i="30"/>
  <c r="F37" i="30"/>
  <c r="P78" i="30" s="1"/>
  <c r="D107" i="30"/>
  <c r="E107" i="30"/>
  <c r="K15" i="22"/>
  <c r="F34" i="30" l="1"/>
  <c r="E115" i="30" s="1"/>
  <c r="H115" i="30" s="1"/>
  <c r="L115" i="30" s="1"/>
  <c r="N115" i="30" s="1"/>
  <c r="J15" i="22"/>
  <c r="F33" i="30" l="1"/>
  <c r="E32" i="22"/>
  <c r="E31" i="22"/>
  <c r="D32" i="22"/>
  <c r="D31" i="22"/>
  <c r="C32" i="22"/>
  <c r="C31" i="22"/>
  <c r="O7" i="30" l="1"/>
  <c r="G89" i="30" s="1"/>
  <c r="G7" i="30"/>
  <c r="E110" i="30"/>
  <c r="H110" i="30" s="1"/>
  <c r="P76" i="30"/>
  <c r="K66" i="30" s="1"/>
  <c r="J90" i="30" s="1"/>
  <c r="E7" i="30"/>
  <c r="C7" i="30"/>
  <c r="I7" i="30"/>
  <c r="B7" i="30"/>
  <c r="P7" i="30"/>
  <c r="J89" i="30" l="1"/>
  <c r="K7" i="30"/>
  <c r="E90" i="30" s="1"/>
  <c r="H90" i="30" s="1"/>
  <c r="L90" i="30" s="1"/>
  <c r="N90" i="30" s="1"/>
  <c r="E89" i="30"/>
  <c r="H89" i="30" s="1"/>
  <c r="D88" i="30"/>
  <c r="O30" i="30"/>
  <c r="O66" i="30"/>
  <c r="G56" i="30"/>
  <c r="H56" i="30" s="1"/>
  <c r="G57" i="30"/>
  <c r="H57" i="30" s="1"/>
  <c r="G55" i="30"/>
  <c r="H55" i="30" s="1"/>
  <c r="L89" i="30" l="1"/>
  <c r="N89" i="30" s="1"/>
  <c r="M7" i="30"/>
  <c r="H59" i="30"/>
  <c r="H58" i="30"/>
  <c r="C121" i="30" s="1"/>
  <c r="O31" i="30"/>
  <c r="O27" i="30"/>
  <c r="O29" i="30"/>
  <c r="O28" i="30"/>
  <c r="E117" i="30"/>
  <c r="H117" i="30" s="1"/>
  <c r="L117" i="30" s="1"/>
  <c r="N117" i="30" s="1"/>
  <c r="K72" i="30"/>
  <c r="J109" i="30" s="1"/>
  <c r="L109" i="30" s="1"/>
  <c r="N109" i="30" s="1"/>
  <c r="K68" i="30"/>
  <c r="K74" i="30"/>
  <c r="J110" i="30" s="1"/>
  <c r="L110" i="30" s="1"/>
  <c r="N110" i="30" s="1"/>
  <c r="K70" i="30"/>
  <c r="K76" i="30"/>
  <c r="J108" i="30" s="1"/>
  <c r="L108" i="30" s="1"/>
  <c r="N108" i="30" s="1"/>
  <c r="J106" i="30" l="1"/>
  <c r="L106" i="30" s="1"/>
  <c r="N106" i="30" s="1"/>
  <c r="J104" i="30"/>
  <c r="L104" i="30" s="1"/>
  <c r="N104" i="30" s="1"/>
  <c r="J105" i="30"/>
  <c r="L105" i="30" s="1"/>
  <c r="N105" i="30" s="1"/>
  <c r="J103" i="30"/>
  <c r="L103" i="30" s="1"/>
  <c r="N103" i="30" s="1"/>
  <c r="P30" i="30"/>
  <c r="J101" i="30"/>
  <c r="L101" i="30" s="1"/>
  <c r="N101" i="30" s="1"/>
  <c r="J100" i="30"/>
  <c r="L100" i="30" s="1"/>
  <c r="N100" i="30" s="1"/>
  <c r="J99" i="30"/>
  <c r="L99" i="30" s="1"/>
  <c r="J98" i="30"/>
  <c r="L98" i="30" s="1"/>
  <c r="N98" i="30" s="1"/>
  <c r="H60" i="30"/>
  <c r="E116" i="30"/>
  <c r="H116" i="30" s="1"/>
  <c r="L116" i="30" s="1"/>
  <c r="N116" i="30" s="1"/>
  <c r="C124" i="30" l="1"/>
  <c r="N99" i="30"/>
  <c r="N118" i="30" s="1"/>
  <c r="H121" i="30"/>
  <c r="I121" i="30" s="1"/>
  <c r="C122" i="30"/>
  <c r="Q30" i="30"/>
  <c r="P28" i="30"/>
  <c r="Q28" i="30" s="1"/>
  <c r="P31" i="30"/>
  <c r="Q31" i="30" s="1"/>
  <c r="R31" i="30" s="1"/>
  <c r="P29" i="30"/>
  <c r="Q29" i="30" s="1"/>
  <c r="R29" i="30" s="1"/>
  <c r="P27" i="30"/>
  <c r="Q27" i="30" s="1"/>
  <c r="R27" i="30" s="1"/>
  <c r="N124" i="30" l="1"/>
  <c r="N125" i="30" s="1"/>
  <c r="O124" i="30" s="1"/>
  <c r="N119" i="30"/>
  <c r="D121" i="30"/>
  <c r="N120" i="30"/>
  <c r="N123" i="30" s="1"/>
  <c r="Q55" i="30"/>
  <c r="R30" i="30"/>
  <c r="Q54" i="30" s="1"/>
  <c r="H122" i="30"/>
  <c r="Q57" i="30"/>
  <c r="R28" i="30"/>
  <c r="Q56" i="30" s="1"/>
  <c r="C123" i="30"/>
  <c r="M123" i="30" l="1"/>
  <c r="D122" i="30"/>
  <c r="F121" i="30"/>
  <c r="H123" i="30"/>
  <c r="I122" i="30"/>
  <c r="I123" i="30" l="1"/>
  <c r="H124" i="30"/>
  <c r="J121" i="30"/>
  <c r="F122" i="30"/>
  <c r="D123" i="30"/>
  <c r="I124" i="30" l="1"/>
  <c r="D124" i="30"/>
  <c r="F124" i="30" s="1"/>
  <c r="F123" i="30"/>
  <c r="J122" i="30"/>
  <c r="O167" i="22"/>
  <c r="O166" i="22"/>
  <c r="O165" i="22"/>
  <c r="O164" i="22"/>
  <c r="O163" i="22"/>
  <c r="N167" i="22"/>
  <c r="N166" i="22"/>
  <c r="N165" i="22"/>
  <c r="N164" i="22"/>
  <c r="N163" i="22"/>
  <c r="M167" i="22"/>
  <c r="M166" i="22"/>
  <c r="M165" i="22"/>
  <c r="M164" i="22"/>
  <c r="M163" i="22"/>
  <c r="L167" i="22"/>
  <c r="L166" i="22"/>
  <c r="L165" i="22"/>
  <c r="L164" i="22"/>
  <c r="L163" i="22"/>
  <c r="J163" i="22"/>
  <c r="K167" i="22"/>
  <c r="K166" i="22"/>
  <c r="K165" i="22"/>
  <c r="K164" i="22"/>
  <c r="K163" i="22"/>
  <c r="J167" i="22"/>
  <c r="J166" i="22"/>
  <c r="J165" i="22"/>
  <c r="J164" i="22"/>
  <c r="F167" i="22"/>
  <c r="F166" i="22"/>
  <c r="F165" i="22"/>
  <c r="F164" i="22"/>
  <c r="F163" i="22"/>
  <c r="E167" i="22"/>
  <c r="E166" i="22"/>
  <c r="E165" i="22"/>
  <c r="E164" i="22"/>
  <c r="E163" i="22"/>
  <c r="D167" i="22"/>
  <c r="D166" i="22"/>
  <c r="D165" i="22"/>
  <c r="D164" i="22"/>
  <c r="D163" i="22"/>
  <c r="J123" i="30" l="1"/>
  <c r="J124" i="30" s="1"/>
  <c r="R101" i="22"/>
  <c r="I165" i="22" s="1"/>
  <c r="Q101" i="22"/>
  <c r="H165" i="22" s="1"/>
  <c r="P101" i="22"/>
  <c r="G165" i="22" s="1"/>
  <c r="R90" i="22"/>
  <c r="I164" i="22" s="1"/>
  <c r="Q90" i="22"/>
  <c r="H164" i="22" s="1"/>
  <c r="P90" i="22"/>
  <c r="G164" i="22" s="1"/>
  <c r="P79" i="22"/>
  <c r="G167" i="22" s="1"/>
  <c r="R79" i="22"/>
  <c r="I167" i="22" s="1"/>
  <c r="Q79" i="22"/>
  <c r="H167" i="22" s="1"/>
  <c r="R68" i="22"/>
  <c r="I166" i="22" s="1"/>
  <c r="Q68" i="22"/>
  <c r="H166" i="22" s="1"/>
  <c r="P68" i="22"/>
  <c r="G166" i="22" s="1"/>
  <c r="R58" i="22"/>
  <c r="I163" i="22" s="1"/>
  <c r="Q58" i="22"/>
  <c r="H163" i="22" s="1"/>
  <c r="P58" i="22"/>
  <c r="G163" i="22" s="1"/>
  <c r="C167" i="22"/>
  <c r="C166" i="22"/>
  <c r="C165" i="22"/>
  <c r="C164" i="22"/>
  <c r="C163" i="22"/>
  <c r="B167" i="22"/>
  <c r="B166" i="22"/>
  <c r="B164" i="22"/>
  <c r="B165" i="22"/>
  <c r="B163" i="22"/>
  <c r="F161" i="22"/>
  <c r="E161" i="22"/>
  <c r="D161" i="22"/>
  <c r="C161" i="22"/>
  <c r="P37" i="30" l="1"/>
  <c r="P39" i="30"/>
  <c r="P38" i="30"/>
  <c r="M26" i="22" l="1"/>
  <c r="S114" i="22" l="1"/>
  <c r="K25" i="22"/>
  <c r="K26" i="22"/>
  <c r="S113" i="22" l="1"/>
  <c r="H15" i="22"/>
  <c r="F31" i="30" l="1"/>
  <c r="G32" i="22"/>
  <c r="G31" i="22"/>
  <c r="I25" i="22"/>
  <c r="I15" i="22"/>
  <c r="F32" i="30" l="1"/>
  <c r="I26" i="22"/>
</calcChain>
</file>

<file path=xl/sharedStrings.xml><?xml version="1.0" encoding="utf-8"?>
<sst xmlns="http://schemas.openxmlformats.org/spreadsheetml/2006/main" count="872" uniqueCount="405">
  <si>
    <t>RVC</t>
  </si>
  <si>
    <t>RVP</t>
  </si>
  <si>
    <t>Promedio</t>
  </si>
  <si>
    <t>°C</t>
  </si>
  <si>
    <t>mL</t>
  </si>
  <si>
    <t>Rectangular</t>
  </si>
  <si>
    <t>Euramet 21</t>
  </si>
  <si>
    <t>U</t>
  </si>
  <si>
    <t>E</t>
  </si>
  <si>
    <t>gal</t>
  </si>
  <si>
    <t>1/°C</t>
  </si>
  <si>
    <t>∞</t>
  </si>
  <si>
    <t xml:space="preserve"> </t>
  </si>
  <si>
    <t>cm</t>
  </si>
  <si>
    <t>NOMBRE</t>
  </si>
  <si>
    <t>CORRECCIÓN</t>
  </si>
  <si>
    <t>hPa</t>
  </si>
  <si>
    <t>Euramet 19</t>
  </si>
  <si>
    <t>Certificado de calibración</t>
  </si>
  <si>
    <t>Estimación</t>
  </si>
  <si>
    <t>FINAL</t>
  </si>
  <si>
    <t>PROMEDIO</t>
  </si>
  <si>
    <t>E3</t>
  </si>
  <si>
    <t>1 litro</t>
  </si>
  <si>
    <t>1 mililitro</t>
  </si>
  <si>
    <t>Número de Serie</t>
  </si>
  <si>
    <t>Temperatura</t>
  </si>
  <si>
    <t>Pipeta</t>
  </si>
  <si>
    <t>Resolución:</t>
  </si>
  <si>
    <t>Fabricante</t>
  </si>
  <si>
    <t>Modelo</t>
  </si>
  <si>
    <t>Capacidad Nominal en galones</t>
  </si>
  <si>
    <t>Litros</t>
  </si>
  <si>
    <t>Mililitros</t>
  </si>
  <si>
    <t>Ciudad</t>
  </si>
  <si>
    <t>DATOS DE LOS PATRONES</t>
  </si>
  <si>
    <t>Unidad</t>
  </si>
  <si>
    <t xml:space="preserve">Incertidumbre por Deriva </t>
  </si>
  <si>
    <t>ml</t>
  </si>
  <si>
    <t>Termómetro (RVP)</t>
  </si>
  <si>
    <t>Termómetro (RVC)</t>
  </si>
  <si>
    <t>Pie de Rey</t>
  </si>
  <si>
    <t>DATOS DE LOS RECIPIENTES</t>
  </si>
  <si>
    <t>Nombre</t>
  </si>
  <si>
    <t>Valor nominal</t>
  </si>
  <si>
    <t>Capacidad del RVP según certificado</t>
  </si>
  <si>
    <t>Volumen calculado en el RVC</t>
  </si>
  <si>
    <t>Diferencia respecto al patrón</t>
  </si>
  <si>
    <t>Serhapin test Measure</t>
  </si>
  <si>
    <t>Series "M"</t>
  </si>
  <si>
    <t>1 galón</t>
  </si>
  <si>
    <t>Hora de Inicio</t>
  </si>
  <si>
    <t>Hora final</t>
  </si>
  <si>
    <t>Temperatura de referencia</t>
  </si>
  <si>
    <t>INICIO</t>
  </si>
  <si>
    <t xml:space="preserve">División de escala  </t>
  </si>
  <si>
    <t xml:space="preserve">Coeficiente cubico de expansión térmico del agua </t>
  </si>
  <si>
    <t>Presión Atmosférica</t>
  </si>
  <si>
    <t>Coeficiente cubico de expansión térmico del material</t>
  </si>
  <si>
    <t>Diámetro interno del cuello</t>
  </si>
  <si>
    <t>Ancho de los trazos de la escala</t>
  </si>
  <si>
    <t>Ítem</t>
  </si>
  <si>
    <t>Temperatura liquido °C</t>
  </si>
  <si>
    <t>Vertido (s)</t>
  </si>
  <si>
    <t>Escurrido (s)</t>
  </si>
  <si>
    <t>Total de (V+E) (s)</t>
  </si>
  <si>
    <t xml:space="preserve">n =                     </t>
  </si>
  <si>
    <t>Adicionar / Sustraer  (mL)</t>
  </si>
  <si>
    <t xml:space="preserve">                             ( mL)    </t>
  </si>
  <si>
    <t>COEFICIENTE DE SENSIBILIDAD CON RESPECTO AL VOLUMEN DE REFERENCIA (RVP)</t>
  </si>
  <si>
    <t>Derivadas Parciales</t>
  </si>
  <si>
    <t xml:space="preserve">Respecto al Coeficiente cubico de expansión térmico del agua </t>
  </si>
  <si>
    <t>Respecto a la lectura del menisco</t>
  </si>
  <si>
    <t>Respecto a la repetibilidad de las mediciones</t>
  </si>
  <si>
    <t>Respecto a los factores adicionales</t>
  </si>
  <si>
    <t>PRESPUESTO DE INCERTIDUMBRE</t>
  </si>
  <si>
    <t>Magnitud</t>
  </si>
  <si>
    <t>Incertidumbre Original</t>
  </si>
  <si>
    <t>k</t>
  </si>
  <si>
    <t>Incertidumbre Estándar</t>
  </si>
  <si>
    <t>Coeficientes de Sensibilidad</t>
  </si>
  <si>
    <t>Contribución</t>
  </si>
  <si>
    <t>Fuente Información</t>
  </si>
  <si>
    <t>Tipo de distribución</t>
  </si>
  <si>
    <t>Grados Efectivos de Libertad</t>
  </si>
  <si>
    <t>Volumen Recipiente de Referencia</t>
  </si>
  <si>
    <t xml:space="preserve">Calibración </t>
  </si>
  <si>
    <t>Normal</t>
  </si>
  <si>
    <t>Deriva</t>
  </si>
  <si>
    <t>Temperatura del agua en el RVP</t>
  </si>
  <si>
    <t>Resolución termómetro</t>
  </si>
  <si>
    <t>Calibración</t>
  </si>
  <si>
    <t>Inhomogenidad</t>
  </si>
  <si>
    <t>Temperatura del agua en el RVC</t>
  </si>
  <si>
    <t>Calculada</t>
  </si>
  <si>
    <t>Referencia placa</t>
  </si>
  <si>
    <t>Referencia tabla 1</t>
  </si>
  <si>
    <t>Incertidumbres Adicionales</t>
  </si>
  <si>
    <t xml:space="preserve">Lectura del menisco RVP  </t>
  </si>
  <si>
    <t xml:space="preserve">Lectura del menisco RVC  </t>
  </si>
  <si>
    <t>Delta por repetibilidad</t>
  </si>
  <si>
    <t>tabla 2</t>
  </si>
  <si>
    <t>Delta de adicionales</t>
  </si>
  <si>
    <t>Euramet 21 Tabla 2</t>
  </si>
  <si>
    <t>U expandida</t>
  </si>
  <si>
    <t>Resultados Finales</t>
  </si>
  <si>
    <r>
      <t>V</t>
    </r>
    <r>
      <rPr>
        <vertAlign val="subscript"/>
        <sz val="16"/>
        <color theme="1"/>
        <rFont val="Arial"/>
        <family val="2"/>
      </rPr>
      <t>t</t>
    </r>
  </si>
  <si>
    <r>
      <t>u ( V</t>
    </r>
    <r>
      <rPr>
        <vertAlign val="subscript"/>
        <sz val="16"/>
        <color theme="1"/>
        <rFont val="Arial"/>
        <family val="2"/>
      </rPr>
      <t xml:space="preserve">t </t>
    </r>
    <r>
      <rPr>
        <sz val="16"/>
        <color theme="1"/>
        <rFont val="Arial"/>
        <family val="2"/>
      </rPr>
      <t>)</t>
    </r>
  </si>
  <si>
    <t>│E│</t>
  </si>
  <si>
    <t>U corregida</t>
  </si>
  <si>
    <t>mm</t>
  </si>
  <si>
    <t>Luis Henry Barreto Rojas</t>
  </si>
  <si>
    <r>
      <t>1 in</t>
    </r>
    <r>
      <rPr>
        <b/>
        <vertAlign val="superscript"/>
        <sz val="14"/>
        <color rgb="FF000000"/>
        <rFont val="Arial"/>
        <family val="2"/>
      </rPr>
      <t>3</t>
    </r>
  </si>
  <si>
    <r>
      <t>1 in</t>
    </r>
    <r>
      <rPr>
        <b/>
        <vertAlign val="superscript"/>
        <sz val="10"/>
        <color theme="1"/>
        <rFont val="Arial"/>
        <family val="2"/>
      </rPr>
      <t>3</t>
    </r>
  </si>
  <si>
    <r>
      <t>1 cm</t>
    </r>
    <r>
      <rPr>
        <b/>
        <vertAlign val="superscript"/>
        <sz val="10"/>
        <color theme="1"/>
        <rFont val="Arial"/>
        <family val="2"/>
      </rPr>
      <t>3</t>
    </r>
  </si>
  <si>
    <r>
      <t>V</t>
    </r>
    <r>
      <rPr>
        <i/>
        <vertAlign val="subscript"/>
        <sz val="12"/>
        <color theme="1"/>
        <rFont val="Arial"/>
        <family val="2"/>
      </rPr>
      <t>t</t>
    </r>
  </si>
  <si>
    <r>
      <t>V</t>
    </r>
    <r>
      <rPr>
        <i/>
        <vertAlign val="subscript"/>
        <sz val="12"/>
        <color theme="1"/>
        <rFont val="Arial"/>
        <family val="2"/>
      </rPr>
      <t xml:space="preserve">t + </t>
    </r>
    <r>
      <rPr>
        <vertAlign val="subscript"/>
        <sz val="12"/>
        <color theme="1"/>
        <rFont val="Arial"/>
        <family val="2"/>
      </rPr>
      <t>±</t>
    </r>
    <r>
      <rPr>
        <i/>
        <vertAlign val="subscript"/>
        <sz val="12"/>
        <color theme="1"/>
        <rFont val="Arial"/>
        <family val="2"/>
      </rPr>
      <t xml:space="preserve"> </t>
    </r>
    <r>
      <rPr>
        <i/>
        <sz val="12"/>
        <color theme="1"/>
        <rFont val="Arial"/>
        <family val="2"/>
      </rPr>
      <t>∆V)</t>
    </r>
  </si>
  <si>
    <r>
      <t>°C</t>
    </r>
    <r>
      <rPr>
        <vertAlign val="superscript"/>
        <sz val="10"/>
        <color theme="1"/>
        <rFont val="Arial"/>
        <family val="2"/>
      </rPr>
      <t>-1</t>
    </r>
  </si>
  <si>
    <r>
      <t>Adicionar / Sustraer  (in</t>
    </r>
    <r>
      <rPr>
        <vertAlign val="superscript"/>
        <sz val="14"/>
        <color theme="1"/>
        <rFont val="Arial"/>
        <family val="2"/>
      </rPr>
      <t>3)</t>
    </r>
  </si>
  <si>
    <r>
      <t xml:space="preserve">Promedio   </t>
    </r>
    <r>
      <rPr>
        <b/>
        <i/>
        <sz val="11"/>
        <color theme="0"/>
        <rFont val="Arial"/>
        <family val="2"/>
      </rPr>
      <t>Vt</t>
    </r>
  </si>
  <si>
    <r>
      <t xml:space="preserve">Desviación </t>
    </r>
    <r>
      <rPr>
        <b/>
        <i/>
        <sz val="11"/>
        <color theme="0"/>
        <rFont val="Arial"/>
        <family val="2"/>
      </rPr>
      <t>s  Vt</t>
    </r>
  </si>
  <si>
    <r>
      <t xml:space="preserve">Valor Estimado </t>
    </r>
    <r>
      <rPr>
        <b/>
        <i/>
        <sz val="12"/>
        <color theme="1"/>
        <rFont val="Arial"/>
        <family val="2"/>
      </rPr>
      <t>X</t>
    </r>
    <r>
      <rPr>
        <b/>
        <i/>
        <vertAlign val="subscript"/>
        <sz val="12"/>
        <color theme="1"/>
        <rFont val="Arial"/>
        <family val="2"/>
      </rPr>
      <t>i</t>
    </r>
  </si>
  <si>
    <t>Incertidumbre del Certificado</t>
  </si>
  <si>
    <t>Fecha de Calibración</t>
  </si>
  <si>
    <t>División de Escala / Resolución</t>
  </si>
  <si>
    <t>Identificación             /  
Serie</t>
  </si>
  <si>
    <r>
      <t xml:space="preserve">Corrección </t>
    </r>
    <r>
      <rPr>
        <b/>
        <sz val="7"/>
        <color theme="1"/>
        <rFont val="Arial"/>
        <family val="2"/>
      </rPr>
      <t>(Según Certificado)</t>
    </r>
  </si>
  <si>
    <r>
      <t xml:space="preserve">Capacidad            </t>
    </r>
    <r>
      <rPr>
        <b/>
        <sz val="8"/>
        <color theme="1"/>
        <rFont val="Arial"/>
        <family val="2"/>
      </rPr>
      <t>(Según Certificado)</t>
    </r>
  </si>
  <si>
    <r>
      <t xml:space="preserve">Factor de Cobertura </t>
    </r>
    <r>
      <rPr>
        <b/>
        <sz val="8"/>
        <color theme="1"/>
        <rFont val="Arial"/>
        <family val="2"/>
      </rPr>
      <t>(Según Certificado)</t>
    </r>
  </si>
  <si>
    <t>Coeficiente cubico de expansión térmico del material (IP)</t>
  </si>
  <si>
    <t>s</t>
  </si>
  <si>
    <t xml:space="preserve">Coeficiente de expansión térmica del agua   ß </t>
  </si>
  <si>
    <t xml:space="preserve">Pipeta </t>
  </si>
  <si>
    <t xml:space="preserve">Probeta </t>
  </si>
  <si>
    <t>Pipetas</t>
  </si>
  <si>
    <t>Probetas</t>
  </si>
  <si>
    <t>MICROMETRO DE EXTERIORES</t>
  </si>
  <si>
    <t>Pie de Rey           "puntas de interiores"</t>
  </si>
  <si>
    <t>Pie de Rey           "puntas de exteriores"</t>
  </si>
  <si>
    <t>Unidades en  " °C "</t>
  </si>
  <si>
    <t>Unidades en    " mm "</t>
  </si>
  <si>
    <t>Unidades en    " s "</t>
  </si>
  <si>
    <t xml:space="preserve">Puntos para Interpolar según  Certificado </t>
  </si>
  <si>
    <t>Serie</t>
  </si>
  <si>
    <t>Capacidad Nominal en  " gal "</t>
  </si>
  <si>
    <t>NOMBRE DEL METRÓLOGO</t>
  </si>
  <si>
    <t>Respecto al Coeficiente cubico de expansión térmico del material del " RVC "</t>
  </si>
  <si>
    <t>Respecto al Coeficiente cubico de expansión térmico del material del  " RVP "</t>
  </si>
  <si>
    <t>Respecto al volumen de referencia del  " RVP "</t>
  </si>
  <si>
    <t>Respecto a la temperatura del líquido en el  " RVP "</t>
  </si>
  <si>
    <t>Respecto ala temperatura del liquido en el  " RVC "</t>
  </si>
  <si>
    <t>Pipeta   " IP "</t>
  </si>
  <si>
    <t>Calibración  " IP "</t>
  </si>
  <si>
    <t>Resolución    " IP "</t>
  </si>
  <si>
    <t>Deriva  " IP "</t>
  </si>
  <si>
    <t>V-005</t>
  </si>
  <si>
    <t>V-001</t>
  </si>
  <si>
    <t xml:space="preserve">22,1014,1212,,005 / pt 347980,004     </t>
  </si>
  <si>
    <t xml:space="preserve">004,0816,1212,006 / pt 347980,002     </t>
  </si>
  <si>
    <t xml:space="preserve">004,0816,1212,006 / pt 347980,002    </t>
  </si>
  <si>
    <t>V-1</t>
  </si>
  <si>
    <t>V-2</t>
  </si>
  <si>
    <t>V-3</t>
  </si>
  <si>
    <t>V-4</t>
  </si>
  <si>
    <t>V-5</t>
  </si>
  <si>
    <t>V-6</t>
  </si>
  <si>
    <t>V-7</t>
  </si>
  <si>
    <t>V-8</t>
  </si>
  <si>
    <t>V-9</t>
  </si>
  <si>
    <t>V-10</t>
  </si>
  <si>
    <t>V-11</t>
  </si>
  <si>
    <t xml:space="preserve">CR -01        Auxiliar </t>
  </si>
  <si>
    <t>V-14</t>
  </si>
  <si>
    <t>Corrección (Según Certificado)</t>
  </si>
  <si>
    <t>Factor de Cobertura (Según Certificado)</t>
  </si>
  <si>
    <t>No</t>
  </si>
  <si>
    <t>Diámetro interno del cuello (cm)</t>
  </si>
  <si>
    <t>Coeficiente cubico de expansión térmico del material ( °C-1)</t>
  </si>
  <si>
    <t>División de escala ( mL )</t>
  </si>
  <si>
    <t>Temperatura de referencia ( °C )</t>
  </si>
  <si>
    <t>Resolución ( mL )</t>
  </si>
  <si>
    <t>Ancho de los trazos de la escala (cm)</t>
  </si>
  <si>
    <t>Coeficiente cubico de expansión térmico del material (IP)  ( °C-1)</t>
  </si>
  <si>
    <t>Elvis Aguirre Romero</t>
  </si>
  <si>
    <t>Arcesio Velandia Carreño</t>
  </si>
  <si>
    <t xml:space="preserve">°C </t>
  </si>
  <si>
    <t># de Espacios</t>
  </si>
  <si>
    <t>Nominal</t>
  </si>
  <si>
    <t>Identificación / serie</t>
  </si>
  <si>
    <t>Capacidad (Según Certificado)</t>
  </si>
  <si>
    <t>Identificación / Serie</t>
  </si>
  <si>
    <t>Capacidad  (Según Certificado)</t>
  </si>
  <si>
    <t>Lufft Opus 20</t>
  </si>
  <si>
    <t>Brand</t>
  </si>
  <si>
    <t>Simax</t>
  </si>
  <si>
    <t>Mitutoyo</t>
  </si>
  <si>
    <t>Procal.c</t>
  </si>
  <si>
    <t>V-12</t>
  </si>
  <si>
    <t xml:space="preserve">Lufft </t>
  </si>
  <si>
    <t>Trazabilidad y numero</t>
  </si>
  <si>
    <t>Observaciones</t>
  </si>
  <si>
    <t>Intervalo de Medición</t>
  </si>
  <si>
    <t>A</t>
  </si>
  <si>
    <r>
      <t>in</t>
    </r>
    <r>
      <rPr>
        <vertAlign val="superscript"/>
        <sz val="14"/>
        <color theme="1"/>
        <rFont val="Arial"/>
        <family val="2"/>
      </rPr>
      <t>3</t>
    </r>
  </si>
  <si>
    <t>AV</t>
  </si>
  <si>
    <t>LH</t>
  </si>
  <si>
    <t>EA</t>
  </si>
  <si>
    <t>Información Inicial</t>
  </si>
  <si>
    <t>Equipos Patrón</t>
  </si>
  <si>
    <t>V-003    Punto 1</t>
  </si>
  <si>
    <t>V-003    Punto 2</t>
  </si>
  <si>
    <t>V-003    Punto 3</t>
  </si>
  <si>
    <t>V-004   Punto 1</t>
  </si>
  <si>
    <t>V-004   Punto 2</t>
  </si>
  <si>
    <t>V-004   Punto 3</t>
  </si>
  <si>
    <t>V-13 Punto 20</t>
  </si>
  <si>
    <t>V-13 Punto 50</t>
  </si>
  <si>
    <t>V-13 Punto 100</t>
  </si>
  <si>
    <t>V-13 Punto 150</t>
  </si>
  <si>
    <t>V-13 Punto 200</t>
  </si>
  <si>
    <t>CMC</t>
  </si>
  <si>
    <t>DATOS</t>
  </si>
  <si>
    <t>Unidades en    " mL"</t>
  </si>
  <si>
    <t>INM 2148</t>
  </si>
  <si>
    <t>INM 1831</t>
  </si>
  <si>
    <t>INM 2990</t>
  </si>
  <si>
    <t>INM 2981</t>
  </si>
  <si>
    <t>INM 2985</t>
  </si>
  <si>
    <t xml:space="preserve">MLP - 01          </t>
  </si>
  <si>
    <t>INM 2952</t>
  </si>
  <si>
    <t>INM 2964</t>
  </si>
  <si>
    <t>SIGMA No. 33295</t>
  </si>
  <si>
    <t>SIGMA No. 33291</t>
  </si>
  <si>
    <t>CMK-TFA-17096</t>
  </si>
  <si>
    <t>V-13 Punto 5</t>
  </si>
  <si>
    <t>V-13 Punto 70</t>
  </si>
  <si>
    <t>INM  3179</t>
  </si>
  <si>
    <t>INM   3176</t>
  </si>
  <si>
    <t>Capacidad Nominal en      ( gal )</t>
  </si>
  <si>
    <t>%</t>
  </si>
  <si>
    <r>
      <t>Intervalo de la escala RV en  ±10 in</t>
    </r>
    <r>
      <rPr>
        <b/>
        <vertAlign val="superscript"/>
        <sz val="10"/>
        <rFont val="Arial"/>
        <family val="2"/>
      </rPr>
      <t>3</t>
    </r>
  </si>
  <si>
    <r>
      <t>in</t>
    </r>
    <r>
      <rPr>
        <vertAlign val="superscript"/>
        <sz val="12"/>
        <rFont val="Arial"/>
        <family val="2"/>
      </rPr>
      <t>3</t>
    </r>
  </si>
  <si>
    <r>
      <t>0,25 in</t>
    </r>
    <r>
      <rPr>
        <vertAlign val="superscript"/>
        <sz val="10"/>
        <rFont val="Arial"/>
        <family val="2"/>
      </rPr>
      <t>3</t>
    </r>
  </si>
  <si>
    <r>
      <t>0,5 in</t>
    </r>
    <r>
      <rPr>
        <vertAlign val="superscript"/>
        <sz val="10"/>
        <rFont val="Arial"/>
        <family val="2"/>
      </rPr>
      <t>3</t>
    </r>
  </si>
  <si>
    <r>
      <t>in</t>
    </r>
    <r>
      <rPr>
        <b/>
        <vertAlign val="superscript"/>
        <sz val="10"/>
        <rFont val="Arial"/>
        <family val="2"/>
      </rPr>
      <t>3</t>
    </r>
  </si>
  <si>
    <r>
      <t>1 in</t>
    </r>
    <r>
      <rPr>
        <vertAlign val="superscript"/>
        <sz val="10"/>
        <rFont val="Arial"/>
        <family val="2"/>
      </rPr>
      <t>3</t>
    </r>
  </si>
  <si>
    <t>°C-1</t>
  </si>
  <si>
    <t>No tiene</t>
  </si>
  <si>
    <t>mL°C</t>
  </si>
  <si>
    <t>Patrón Utilizado en la Calibración - Termo higrómetros</t>
  </si>
  <si>
    <t xml:space="preserve">  V-002 </t>
  </si>
  <si>
    <t>Humedad</t>
  </si>
  <si>
    <t>Código Interno</t>
  </si>
  <si>
    <t>%Rh</t>
  </si>
  <si>
    <t>V-002</t>
  </si>
  <si>
    <t xml:space="preserve">M-012 </t>
  </si>
  <si>
    <t xml:space="preserve">M-012  </t>
  </si>
  <si>
    <t xml:space="preserve">M-013 </t>
  </si>
  <si>
    <t>CDT CERT-16-EMP-1057-2567</t>
  </si>
  <si>
    <t xml:space="preserve">M-013  </t>
  </si>
  <si>
    <t xml:space="preserve">M-010 </t>
  </si>
  <si>
    <t>M-010</t>
  </si>
  <si>
    <t xml:space="preserve">M-011 </t>
  </si>
  <si>
    <t>0,22.0714.0802.024</t>
  </si>
  <si>
    <t>INM 1997</t>
  </si>
  <si>
    <t>INM 2147</t>
  </si>
  <si>
    <t>M-011</t>
  </si>
  <si>
    <r>
      <t xml:space="preserve">DATOS DE CONDICIONES AMBIENTALES </t>
    </r>
    <r>
      <rPr>
        <b/>
        <i/>
        <sz val="14"/>
        <color theme="0"/>
        <rFont val="Arial"/>
        <family val="2"/>
      </rPr>
      <t>TERMOHIGROMETRO</t>
    </r>
  </si>
  <si>
    <t>Temperatura °C</t>
  </si>
  <si>
    <t>Humedad Relativa %Rh</t>
  </si>
  <si>
    <t>Presión Atmosférica hPa</t>
  </si>
  <si>
    <r>
      <t>mL°C</t>
    </r>
    <r>
      <rPr>
        <b/>
        <i/>
        <vertAlign val="superscript"/>
        <sz val="12"/>
        <color theme="1"/>
        <rFont val="Arial"/>
        <family val="2"/>
      </rPr>
      <t>-1</t>
    </r>
  </si>
  <si>
    <r>
      <t xml:space="preserve">N.C </t>
    </r>
    <r>
      <rPr>
        <b/>
        <i/>
        <sz val="16"/>
        <rFont val="Arial"/>
        <family val="2"/>
      </rPr>
      <t>%</t>
    </r>
  </si>
  <si>
    <t>Valor Absoluto</t>
  </si>
  <si>
    <r>
      <t xml:space="preserve">Contribución </t>
    </r>
    <r>
      <rPr>
        <b/>
        <vertAlign val="superscript"/>
        <sz val="10"/>
        <color theme="1"/>
        <rFont val="Arial"/>
        <family val="2"/>
      </rPr>
      <t>2</t>
    </r>
  </si>
  <si>
    <t>Código interno</t>
  </si>
  <si>
    <t>Incertidumbre Estándar Global</t>
  </si>
  <si>
    <r>
      <t xml:space="preserve">Unidades en   " °C ,  rH%  </t>
    </r>
    <r>
      <rPr>
        <sz val="14"/>
        <color theme="0"/>
        <rFont val="Arial"/>
        <family val="2"/>
      </rPr>
      <t>y</t>
    </r>
    <r>
      <rPr>
        <b/>
        <sz val="14"/>
        <color theme="0"/>
        <rFont val="Arial"/>
        <family val="2"/>
      </rPr>
      <t xml:space="preserve"> hPa " </t>
    </r>
    <r>
      <rPr>
        <sz val="14"/>
        <color theme="0"/>
        <rFont val="Arial"/>
        <family val="2"/>
      </rPr>
      <t xml:space="preserve"> según corresponda</t>
    </r>
  </si>
  <si>
    <t>°C m Pendiente</t>
  </si>
  <si>
    <t>°C b Intersección</t>
  </si>
  <si>
    <t>%rH m Pendiente</t>
  </si>
  <si>
    <t>hPa m Pendiente</t>
  </si>
  <si>
    <t>%rH b Intersección</t>
  </si>
  <si>
    <t>hPa b Intersección</t>
  </si>
  <si>
    <t>INM 3688</t>
  </si>
  <si>
    <t>V-003    Punto 4</t>
  </si>
  <si>
    <t>V-003    Punto 5</t>
  </si>
  <si>
    <t>V-004   Punto 4</t>
  </si>
  <si>
    <t>V-004   Punto 5</t>
  </si>
  <si>
    <t>C-I V-004</t>
  </si>
  <si>
    <t>C-I V-003</t>
  </si>
  <si>
    <t>Intervalos Nominal (Min y MAX)</t>
  </si>
  <si>
    <t>Según indica certificado (Min y Max)</t>
  </si>
  <si>
    <t>INM 3692</t>
  </si>
  <si>
    <t>Fuera de Servicio</t>
  </si>
  <si>
    <t>Metrólogo de Masa y Volumen</t>
  </si>
  <si>
    <t>División de escala  (mL)</t>
  </si>
  <si>
    <t>Resolución (mL)</t>
  </si>
  <si>
    <t>Unidades en   ( mL )</t>
  </si>
  <si>
    <t>AcerosEuramet cg 21 tabla 1</t>
  </si>
  <si>
    <t>INM (2286) 2016</t>
  </si>
  <si>
    <t>INM 3933</t>
  </si>
  <si>
    <t>INM 3934</t>
  </si>
  <si>
    <t>Incertidumbre dominante</t>
  </si>
  <si>
    <t>Mediciones (cm)</t>
  </si>
  <si>
    <t>TABLA DE CONVERSIÓN                       
Disponible en  https://www.nist.gov/physical-measurement-laboratory/nist-guide-si-appendix-b</t>
  </si>
  <si>
    <r>
      <t>in</t>
    </r>
    <r>
      <rPr>
        <b/>
        <vertAlign val="superscript"/>
        <sz val="18"/>
        <color theme="1"/>
        <rFont val="Arial"/>
        <family val="2"/>
      </rPr>
      <t>3</t>
    </r>
  </si>
  <si>
    <t>SI</t>
  </si>
  <si>
    <t>≤ 0,3</t>
  </si>
  <si>
    <t>K=1,65</t>
  </si>
  <si>
    <t>K= 2,0</t>
  </si>
  <si>
    <t>Resultado</t>
  </si>
  <si>
    <t>Condicional incertidumbre dominante</t>
  </si>
  <si>
    <r>
      <rPr>
        <b/>
        <i/>
        <sz val="12"/>
        <rFont val="Tahoma"/>
        <family val="2"/>
      </rPr>
      <t>≥</t>
    </r>
    <r>
      <rPr>
        <b/>
        <i/>
        <sz val="12"/>
        <rFont val="Arial"/>
        <family val="2"/>
      </rPr>
      <t xml:space="preserve"> 0,3</t>
    </r>
  </si>
  <si>
    <t>RVP Código Interno</t>
  </si>
  <si>
    <t>Recipientes Volumétricos Patrón</t>
  </si>
  <si>
    <t>Termómetro utilizado en el liquido del RVC</t>
  </si>
  <si>
    <t>Termómetro utilizado en el liquido del RVP</t>
  </si>
  <si>
    <t>Verificación de Escala</t>
  </si>
  <si>
    <t>Material del Recipiente Volumétrico</t>
  </si>
  <si>
    <r>
      <t xml:space="preserve">División de Escala  in </t>
    </r>
    <r>
      <rPr>
        <vertAlign val="superscript"/>
        <sz val="10"/>
        <rFont val="Arial"/>
        <family val="2"/>
      </rPr>
      <t>3</t>
    </r>
  </si>
  <si>
    <t>Datos de la probeta capacidad nominal  según certificado " suministrar" (mL)</t>
  </si>
  <si>
    <t>Según certificado  punto Mínimo</t>
  </si>
  <si>
    <t>Según certificado  punto Máximo</t>
  </si>
  <si>
    <t>Cronómetros</t>
  </si>
  <si>
    <t>Metrólogos</t>
  </si>
  <si>
    <t>Nombre del Metrólogo</t>
  </si>
  <si>
    <t>Trazabilidad y número</t>
  </si>
  <si>
    <t>Cronómetro</t>
  </si>
  <si>
    <t>Temperatura líquido Corregida °C</t>
  </si>
  <si>
    <t>Temperatura líquido corregida °C</t>
  </si>
  <si>
    <t>Temperatura líquido °C</t>
  </si>
  <si>
    <t>Coeficiente cúbico de expansión térmico del material</t>
  </si>
  <si>
    <t>Coeficiente cúbico de expansión térmico del Agua</t>
  </si>
  <si>
    <t>Bogotá D.C.</t>
  </si>
  <si>
    <t>5 gal</t>
  </si>
  <si>
    <t>Ancho de los trazos de la escala (mm)</t>
  </si>
  <si>
    <t>INM 3998</t>
  </si>
  <si>
    <t>INM 4006</t>
  </si>
  <si>
    <t>INM 2313</t>
  </si>
  <si>
    <t>INM 3997</t>
  </si>
  <si>
    <t>INM 4005</t>
  </si>
  <si>
    <t>INM 2316</t>
  </si>
  <si>
    <t>INM 3985</t>
  </si>
  <si>
    <t>INM 3987</t>
  </si>
  <si>
    <t>INM - 2314</t>
  </si>
  <si>
    <t>INM 3986</t>
  </si>
  <si>
    <t>INM 3988</t>
  </si>
  <si>
    <t>INM 2315</t>
  </si>
  <si>
    <t>21/05/2019 / - 23/05/2019 -    15/05/2019</t>
  </si>
  <si>
    <t>INM  3998- 4006-2313</t>
  </si>
  <si>
    <t>0,23.0714.0802.024 C-I V-002</t>
  </si>
  <si>
    <t>21/05/2019 /- 23/05/2019 -/  02/05/2019</t>
  </si>
  <si>
    <t>INM-3997, INM 4005 - INM 2316</t>
  </si>
  <si>
    <t>19506160802033 C-I M-012</t>
  </si>
  <si>
    <t>14/05/2019- 15/05/2019    15/05/2019</t>
  </si>
  <si>
    <t>INM 3985 - INM 3987 -   INM 2314</t>
  </si>
  <si>
    <t>0,26.0714.0802.024 C-I M-010</t>
  </si>
  <si>
    <t>14/05/2019 -/  15/05/2019 -   15/05/2019</t>
  </si>
  <si>
    <t>INM-3986-INM 3988-INM 2315</t>
  </si>
  <si>
    <t>19406160802033 C-I M-013</t>
  </si>
  <si>
    <t xml:space="preserve">16-5935702    C-I V-005         </t>
  </si>
  <si>
    <t>14-92812 C-I V-001</t>
  </si>
  <si>
    <t>INM 4216</t>
  </si>
  <si>
    <t>INM 4217</t>
  </si>
  <si>
    <t>Laboratorio, # de certificado y Año</t>
  </si>
  <si>
    <t>Incertidumbre (U)  del RVP C-I V-005</t>
  </si>
  <si>
    <t>Deriva (°C)</t>
  </si>
  <si>
    <t>Puntos de calibración</t>
  </si>
  <si>
    <t>Termometro V-004</t>
  </si>
  <si>
    <t>Incertidumbre (U)  del Termometro V-003 2017</t>
  </si>
  <si>
    <t>INM  (2549) 2017</t>
  </si>
  <si>
    <t>Incertidumbre (U)  del Termometro V-004 2017</t>
  </si>
  <si>
    <t>INM  (2550) 2017</t>
  </si>
  <si>
    <t>Deriva (mL) Anterior</t>
  </si>
  <si>
    <t>Actual mL</t>
  </si>
  <si>
    <t>Delta del volumen (mL)</t>
  </si>
  <si>
    <t>ANÁLISIS DE CAPACIDAD DE VOLUMEN (RVC) mL</t>
  </si>
  <si>
    <t>INM 2346</t>
  </si>
  <si>
    <t>2019-09-24 - / 2019-09-25 -    2019-08-25</t>
  </si>
  <si>
    <t>INM 4216 - INM 4217 -  INM 2346</t>
  </si>
  <si>
    <t>100.24</t>
  </si>
  <si>
    <t>Intervalo de Medida</t>
  </si>
  <si>
    <t>0 mL a 5 mL</t>
  </si>
  <si>
    <t>0 mL a 10 mL</t>
  </si>
  <si>
    <t>0 mL a 25 mL</t>
  </si>
  <si>
    <t>0 mL a 0mL</t>
  </si>
  <si>
    <r>
      <t>mL°C</t>
    </r>
    <r>
      <rPr>
        <vertAlign val="superscript"/>
        <sz val="10"/>
        <rFont val="Arial"/>
        <family val="2"/>
      </rPr>
      <t>-1</t>
    </r>
  </si>
  <si>
    <t>Promedio Corregido por temperatura en el líquido RVP</t>
  </si>
  <si>
    <t xml:space="preserve">Ciudad </t>
  </si>
  <si>
    <t>Responsable de la Direccion Tecnica</t>
  </si>
  <si>
    <t>Avenida carrera  50 # 26-55 Int 2,  piso 5.</t>
  </si>
  <si>
    <t xml:space="preserve"> Sustituto del Responsable de la Direccion Tecnica</t>
  </si>
  <si>
    <t xml:space="preserve"> DATOS DEL RVP </t>
  </si>
  <si>
    <t xml:space="preserve"> DATOS DEL RVC </t>
  </si>
  <si>
    <t xml:space="preserve">HOJA DE CÁLCULO PARA COMPROBACIONES INTERMEDIAS DE RECIPIENTES VOLUMÉTRICOS </t>
  </si>
  <si>
    <t>Fecha de Ingreso</t>
  </si>
  <si>
    <t>Lugar de Comprobación</t>
  </si>
  <si>
    <t>Fecha de comprobación</t>
  </si>
  <si>
    <t>Comprobación N°</t>
  </si>
  <si>
    <t>Codigo Interno</t>
  </si>
  <si>
    <t xml:space="preserve"> Recipiente Comrobado  en el  Laboratorio  SIC - (RVC)</t>
  </si>
  <si>
    <t>ANÁLISIS DE LOS RESULTADOS</t>
  </si>
  <si>
    <t>Como g ej. &gt; 50  =&gt;para 95%</t>
  </si>
  <si>
    <t>CICLOS DE COMPROBACIONES INTERMEDIAS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</si>
</sst>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164" formatCode="0.00000"/>
    <numFmt numFmtId="165" formatCode="0.0000"/>
    <numFmt numFmtId="166" formatCode="0.000"/>
    <numFmt numFmtId="167" formatCode="0.0"/>
    <numFmt numFmtId="168" formatCode="0.000E+00"/>
    <numFmt numFmtId="169" formatCode="0.000000"/>
    <numFmt numFmtId="170" formatCode="yyyy\-mm\-dd;@"/>
    <numFmt numFmtId="171" formatCode="0.000000000"/>
    <numFmt numFmtId="172" formatCode="0.00000000"/>
    <numFmt numFmtId="173" formatCode="0.0000000"/>
    <numFmt numFmtId="174" formatCode="#,##0.0"/>
    <numFmt numFmtId="175" formatCode="#,##0.000"/>
    <numFmt numFmtId="176" formatCode="#\ ##0.00"/>
  </numFmts>
  <fonts count="70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b/>
      <sz val="12"/>
      <color rgb="FF000000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sz val="12"/>
      <color theme="1"/>
      <name val="Arial Narrow"/>
      <family val="2"/>
    </font>
    <font>
      <sz val="14"/>
      <name val="Arial"/>
      <family val="2"/>
    </font>
    <font>
      <vertAlign val="subscript"/>
      <sz val="16"/>
      <color theme="1"/>
      <name val="Arial"/>
      <family val="2"/>
    </font>
    <font>
      <sz val="16"/>
      <color theme="1"/>
      <name val="Arial"/>
      <family val="2"/>
    </font>
    <font>
      <sz val="12"/>
      <color rgb="FF006100"/>
      <name val="Tahoma"/>
      <family val="2"/>
    </font>
    <font>
      <b/>
      <sz val="18"/>
      <name val="Arial"/>
      <family val="2"/>
    </font>
    <font>
      <b/>
      <sz val="12"/>
      <color theme="0"/>
      <name val="Arial"/>
      <family val="2"/>
    </font>
    <font>
      <b/>
      <sz val="12"/>
      <name val="Arial"/>
      <family val="2"/>
    </font>
    <font>
      <i/>
      <sz val="12"/>
      <color theme="1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b/>
      <sz val="20"/>
      <color theme="0"/>
      <name val="Arial"/>
      <family val="2"/>
    </font>
    <font>
      <b/>
      <sz val="14"/>
      <color theme="0"/>
      <name val="Arial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b/>
      <sz val="14"/>
      <color rgb="FF000000"/>
      <name val="Arial"/>
      <family val="2"/>
    </font>
    <font>
      <b/>
      <vertAlign val="superscript"/>
      <sz val="14"/>
      <color rgb="FF000000"/>
      <name val="Arial"/>
      <family val="2"/>
    </font>
    <font>
      <u/>
      <sz val="10"/>
      <color theme="1"/>
      <name val="Arial"/>
      <family val="2"/>
    </font>
    <font>
      <b/>
      <vertAlign val="superscript"/>
      <sz val="10"/>
      <color theme="1"/>
      <name val="Arial"/>
      <family val="2"/>
    </font>
    <font>
      <b/>
      <sz val="11"/>
      <color theme="1"/>
      <name val="Arial"/>
      <family val="2"/>
    </font>
    <font>
      <i/>
      <vertAlign val="subscript"/>
      <sz val="12"/>
      <color theme="1"/>
      <name val="Arial"/>
      <family val="2"/>
    </font>
    <font>
      <vertAlign val="subscript"/>
      <sz val="12"/>
      <color theme="1"/>
      <name val="Arial"/>
      <family val="2"/>
    </font>
    <font>
      <vertAlign val="superscript"/>
      <sz val="10"/>
      <color theme="1"/>
      <name val="Arial"/>
      <family val="2"/>
    </font>
    <font>
      <vertAlign val="superscript"/>
      <sz val="14"/>
      <color theme="1"/>
      <name val="Arial"/>
      <family val="2"/>
    </font>
    <font>
      <b/>
      <sz val="11"/>
      <color theme="0"/>
      <name val="Arial"/>
      <family val="2"/>
    </font>
    <font>
      <b/>
      <i/>
      <sz val="11"/>
      <color theme="0"/>
      <name val="Arial"/>
      <family val="2"/>
    </font>
    <font>
      <sz val="10"/>
      <color theme="0"/>
      <name val="Arial"/>
      <family val="2"/>
    </font>
    <font>
      <sz val="11"/>
      <color theme="0"/>
      <name val="Arial"/>
      <family val="2"/>
    </font>
    <font>
      <sz val="10"/>
      <name val="Arial"/>
      <family val="2"/>
    </font>
    <font>
      <b/>
      <i/>
      <sz val="12"/>
      <color theme="1"/>
      <name val="Arial"/>
      <family val="2"/>
    </font>
    <font>
      <b/>
      <i/>
      <vertAlign val="subscript"/>
      <sz val="12"/>
      <color theme="1"/>
      <name val="Arial"/>
      <family val="2"/>
    </font>
    <font>
      <b/>
      <sz val="8"/>
      <color theme="0"/>
      <name val="Arial"/>
      <family val="2"/>
    </font>
    <font>
      <vertAlign val="superscript"/>
      <sz val="10"/>
      <name val="Arial"/>
      <family val="2"/>
    </font>
    <font>
      <b/>
      <sz val="16"/>
      <color theme="0"/>
      <name val="Arial"/>
      <family val="2"/>
    </font>
    <font>
      <b/>
      <sz val="16"/>
      <color theme="1"/>
      <name val="Arial"/>
      <family val="2"/>
    </font>
    <font>
      <sz val="16"/>
      <name val="Arial"/>
      <family val="2"/>
    </font>
    <font>
      <b/>
      <sz val="7"/>
      <color theme="1"/>
      <name val="Arial"/>
      <family val="2"/>
    </font>
    <font>
      <b/>
      <sz val="9"/>
      <name val="Arial"/>
      <family val="2"/>
    </font>
    <font>
      <b/>
      <sz val="18"/>
      <color theme="1"/>
      <name val="Arial"/>
      <family val="2"/>
    </font>
    <font>
      <sz val="14"/>
      <color rgb="FFFFFFFF"/>
      <name val="Arial"/>
      <family val="2"/>
    </font>
    <font>
      <sz val="14"/>
      <color theme="0"/>
      <name val="Arial"/>
      <family val="2"/>
    </font>
    <font>
      <sz val="12"/>
      <name val="Arial Narrow"/>
      <family val="2"/>
    </font>
    <font>
      <sz val="8"/>
      <color theme="1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vertAlign val="superscript"/>
      <sz val="10"/>
      <name val="Arial"/>
      <family val="2"/>
    </font>
    <font>
      <vertAlign val="superscript"/>
      <sz val="12"/>
      <name val="Arial"/>
      <family val="2"/>
    </font>
    <font>
      <sz val="12"/>
      <color theme="0"/>
      <name val="Arial"/>
      <family val="2"/>
    </font>
    <font>
      <b/>
      <i/>
      <sz val="10"/>
      <color theme="1"/>
      <name val="Arial"/>
      <family val="2"/>
    </font>
    <font>
      <b/>
      <i/>
      <sz val="12"/>
      <name val="Arial"/>
      <family val="2"/>
    </font>
    <font>
      <b/>
      <i/>
      <sz val="14"/>
      <color theme="0"/>
      <name val="Arial"/>
      <family val="2"/>
    </font>
    <font>
      <b/>
      <i/>
      <vertAlign val="superscript"/>
      <sz val="12"/>
      <color theme="1"/>
      <name val="Arial"/>
      <family val="2"/>
    </font>
    <font>
      <b/>
      <i/>
      <sz val="16"/>
      <name val="Arial"/>
      <family val="2"/>
    </font>
    <font>
      <sz val="11"/>
      <name val="Calibri"/>
      <family val="2"/>
      <scheme val="minor"/>
    </font>
    <font>
      <b/>
      <i/>
      <sz val="10"/>
      <color theme="0"/>
      <name val="Arial"/>
      <family val="2"/>
    </font>
    <font>
      <sz val="11"/>
      <color rgb="FF006100"/>
      <name val="Calibri"/>
      <family val="2"/>
      <scheme val="minor"/>
    </font>
    <font>
      <i/>
      <sz val="10"/>
      <color theme="1"/>
      <name val="Arial"/>
      <family val="2"/>
    </font>
    <font>
      <b/>
      <vertAlign val="superscript"/>
      <sz val="18"/>
      <color theme="1"/>
      <name val="Arial"/>
      <family val="2"/>
    </font>
    <font>
      <b/>
      <i/>
      <sz val="12"/>
      <name val="Tahoma"/>
      <family val="2"/>
    </font>
    <font>
      <sz val="20"/>
      <color theme="0"/>
      <name val="Arial"/>
      <family val="2"/>
    </font>
  </fonts>
  <fills count="3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rgb="FFFCE4D6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1F4E7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6EFCE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538DD5"/>
        <bgColor indexed="64"/>
      </patternFill>
    </fill>
    <fill>
      <patternFill patternType="solid">
        <fgColor rgb="FF91C6F7"/>
        <bgColor indexed="64"/>
      </patternFill>
    </fill>
    <fill>
      <patternFill patternType="solid">
        <fgColor rgb="FFC8E2FB"/>
        <bgColor indexed="64"/>
      </patternFill>
    </fill>
    <fill>
      <patternFill patternType="solid">
        <fgColor rgb="FF81B0E4"/>
        <bgColor indexed="64"/>
      </patternFill>
    </fill>
    <fill>
      <patternFill patternType="darkGray">
        <bgColor rgb="FFFFFF00"/>
      </patternFill>
    </fill>
    <fill>
      <gradientFill degree="90">
        <stop position="0">
          <color theme="0"/>
        </stop>
        <stop position="1">
          <color rgb="FFFFFF00"/>
        </stop>
      </gradientFill>
    </fill>
    <fill>
      <gradientFill type="path" left="1" right="1">
        <stop position="0">
          <color rgb="FF7030A0"/>
        </stop>
        <stop position="1">
          <color rgb="FFFFFF00"/>
        </stop>
      </gradientFill>
    </fill>
    <fill>
      <patternFill patternType="solid">
        <fgColor rgb="FF073763"/>
        <bgColor indexed="64"/>
      </patternFill>
    </fill>
    <fill>
      <patternFill patternType="solid">
        <fgColor rgb="FF5FF3CB"/>
        <bgColor indexed="64"/>
      </patternFill>
    </fill>
    <fill>
      <patternFill patternType="solid">
        <fgColor rgb="FF8DB4E2"/>
        <bgColor indexed="64"/>
      </patternFill>
    </fill>
    <fill>
      <gradientFill degree="90">
        <stop position="0">
          <color rgb="FFFFFF00"/>
        </stop>
        <stop position="1">
          <color rgb="FF7030A0"/>
        </stop>
      </gradientFill>
    </fill>
    <fill>
      <patternFill patternType="darkGray">
        <bgColor rgb="FF0070C0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AFDF9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9999"/>
        <bgColor indexed="64"/>
      </patternFill>
    </fill>
  </fills>
  <borders count="7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1">
    <xf numFmtId="0" fontId="0" fillId="0" borderId="0"/>
    <xf numFmtId="0" fontId="13" fillId="9" borderId="0" applyNumberFormat="0" applyBorder="0" applyAlignment="0" applyProtection="0"/>
    <xf numFmtId="0" fontId="20" fillId="19" borderId="8">
      <alignment horizontal="center" vertical="center" wrapText="1"/>
    </xf>
    <xf numFmtId="0" fontId="20" fillId="11" borderId="8">
      <alignment horizontal="center" vertical="center" wrapText="1"/>
    </xf>
    <xf numFmtId="0" fontId="20" fillId="20" borderId="8">
      <alignment horizontal="center" vertical="center" wrapText="1"/>
    </xf>
    <xf numFmtId="0" fontId="9" fillId="2" borderId="0">
      <alignment horizontal="center"/>
    </xf>
    <xf numFmtId="0" fontId="9" fillId="21" borderId="0">
      <alignment horizontal="center"/>
    </xf>
    <xf numFmtId="0" fontId="20" fillId="8" borderId="9">
      <alignment horizontal="center"/>
    </xf>
    <xf numFmtId="0" fontId="65" fillId="9" borderId="0" applyNumberFormat="0" applyBorder="0" applyAlignment="0" applyProtection="0"/>
    <xf numFmtId="2" fontId="20" fillId="25" borderId="40" applyFont="0" applyBorder="0" applyAlignment="0">
      <alignment horizontal="center" vertical="center" wrapText="1"/>
      <protection locked="0"/>
    </xf>
    <xf numFmtId="0" fontId="2" fillId="26" borderId="9" applyBorder="0">
      <alignment horizontal="center" vertical="center"/>
    </xf>
  </cellStyleXfs>
  <cellXfs count="1170">
    <xf numFmtId="0" fontId="0" fillId="0" borderId="0" xfId="0"/>
    <xf numFmtId="0" fontId="20" fillId="2" borderId="7" xfId="0" applyFont="1" applyFill="1" applyBorder="1" applyAlignment="1" applyProtection="1">
      <alignment vertical="center" wrapText="1"/>
      <protection hidden="1"/>
    </xf>
    <xf numFmtId="0" fontId="20" fillId="0" borderId="0" xfId="0" applyFont="1" applyAlignment="1" applyProtection="1">
      <alignment vertical="center" wrapText="1"/>
      <protection hidden="1"/>
    </xf>
    <xf numFmtId="0" fontId="20" fillId="0" borderId="0" xfId="0" applyFont="1" applyFill="1" applyBorder="1" applyAlignment="1" applyProtection="1">
      <alignment horizontal="center" vertical="center" wrapText="1"/>
      <protection hidden="1"/>
    </xf>
    <xf numFmtId="0" fontId="20" fillId="0" borderId="0" xfId="0" applyFont="1" applyFill="1" applyBorder="1" applyAlignment="1" applyProtection="1">
      <alignment vertical="center" wrapText="1"/>
      <protection hidden="1"/>
    </xf>
    <xf numFmtId="0" fontId="21" fillId="0" borderId="0" xfId="0" applyFont="1" applyFill="1" applyBorder="1" applyAlignment="1" applyProtection="1">
      <alignment horizontal="center" vertical="center" wrapText="1"/>
      <protection hidden="1"/>
    </xf>
    <xf numFmtId="0" fontId="20" fillId="0" borderId="0" xfId="0" applyFont="1" applyFill="1" applyAlignment="1" applyProtection="1">
      <alignment vertical="center" wrapText="1"/>
      <protection hidden="1"/>
    </xf>
    <xf numFmtId="0" fontId="20" fillId="2" borderId="0" xfId="0" applyFont="1" applyFill="1" applyAlignment="1" applyProtection="1">
      <alignment vertical="center" wrapText="1"/>
      <protection hidden="1"/>
    </xf>
    <xf numFmtId="0" fontId="20" fillId="2" borderId="0" xfId="0" applyFont="1" applyFill="1" applyBorder="1" applyAlignment="1" applyProtection="1">
      <alignment horizontal="center" vertical="center" wrapText="1"/>
      <protection hidden="1"/>
    </xf>
    <xf numFmtId="0" fontId="20" fillId="0" borderId="0" xfId="0" applyFont="1" applyBorder="1" applyAlignment="1" applyProtection="1">
      <alignment vertical="center" wrapText="1"/>
      <protection hidden="1"/>
    </xf>
    <xf numFmtId="0" fontId="20" fillId="2" borderId="0" xfId="0" applyFont="1" applyFill="1" applyBorder="1" applyAlignment="1" applyProtection="1">
      <alignment vertical="center" wrapText="1"/>
      <protection hidden="1"/>
    </xf>
    <xf numFmtId="0" fontId="27" fillId="2" borderId="0" xfId="0" applyFont="1" applyFill="1" applyBorder="1" applyAlignment="1" applyProtection="1">
      <alignment vertical="center" wrapText="1"/>
      <protection hidden="1"/>
    </xf>
    <xf numFmtId="2" fontId="20" fillId="6" borderId="9" xfId="0" applyNumberFormat="1" applyFont="1" applyFill="1" applyBorder="1" applyAlignment="1" applyProtection="1">
      <alignment horizontal="center" vertical="center" wrapText="1"/>
      <protection hidden="1"/>
    </xf>
    <xf numFmtId="0" fontId="3" fillId="2" borderId="0" xfId="0" applyFont="1" applyFill="1" applyAlignment="1" applyProtection="1">
      <alignment vertical="center" wrapText="1"/>
      <protection hidden="1"/>
    </xf>
    <xf numFmtId="0" fontId="3" fillId="2" borderId="0" xfId="0" applyFont="1" applyFill="1" applyBorder="1" applyAlignment="1" applyProtection="1">
      <alignment vertical="center" wrapText="1"/>
      <protection hidden="1"/>
    </xf>
    <xf numFmtId="0" fontId="3" fillId="0" borderId="0" xfId="0" applyFont="1" applyAlignment="1" applyProtection="1">
      <alignment vertical="center" wrapText="1"/>
      <protection hidden="1"/>
    </xf>
    <xf numFmtId="0" fontId="12" fillId="2" borderId="0" xfId="0" applyFont="1" applyFill="1" applyBorder="1" applyAlignment="1" applyProtection="1">
      <alignment vertical="center" wrapText="1"/>
      <protection hidden="1"/>
    </xf>
    <xf numFmtId="2" fontId="20" fillId="6" borderId="34" xfId="0" applyNumberFormat="1" applyFont="1" applyFill="1" applyBorder="1" applyAlignment="1" applyProtection="1">
      <alignment horizontal="center" vertical="center" wrapText="1"/>
      <protection hidden="1"/>
    </xf>
    <xf numFmtId="11" fontId="20" fillId="6" borderId="9" xfId="0" applyNumberFormat="1" applyFont="1" applyFill="1" applyBorder="1" applyAlignment="1" applyProtection="1">
      <alignment horizontal="center" vertical="center" wrapText="1"/>
      <protection hidden="1"/>
    </xf>
    <xf numFmtId="0" fontId="15" fillId="7" borderId="47" xfId="0" applyFont="1" applyFill="1" applyBorder="1" applyAlignment="1" applyProtection="1">
      <alignment horizontal="center" vertical="center" wrapText="1"/>
      <protection hidden="1"/>
    </xf>
    <xf numFmtId="11" fontId="20" fillId="4" borderId="46" xfId="0" applyNumberFormat="1" applyFont="1" applyFill="1" applyBorder="1" applyAlignment="1" applyProtection="1">
      <alignment horizontal="center" vertical="center" wrapText="1"/>
      <protection hidden="1"/>
    </xf>
    <xf numFmtId="0" fontId="20" fillId="4" borderId="61" xfId="0" applyFont="1" applyFill="1" applyBorder="1" applyAlignment="1" applyProtection="1">
      <alignment horizontal="center" vertical="center" wrapText="1"/>
      <protection hidden="1"/>
    </xf>
    <xf numFmtId="0" fontId="20" fillId="2" borderId="13" xfId="0" applyFont="1" applyFill="1" applyBorder="1" applyAlignment="1" applyProtection="1">
      <alignment vertical="center" wrapText="1"/>
      <protection hidden="1"/>
    </xf>
    <xf numFmtId="0" fontId="19" fillId="2" borderId="0" xfId="0" applyFont="1" applyFill="1" applyBorder="1" applyAlignment="1" applyProtection="1">
      <alignment horizontal="center" vertical="center" wrapText="1"/>
      <protection hidden="1"/>
    </xf>
    <xf numFmtId="0" fontId="36" fillId="2" borderId="0" xfId="0" applyFont="1" applyFill="1" applyBorder="1" applyAlignment="1" applyProtection="1">
      <alignment horizontal="center" vertical="center" wrapText="1"/>
      <protection hidden="1"/>
    </xf>
    <xf numFmtId="0" fontId="20" fillId="2" borderId="10" xfId="0" applyFont="1" applyFill="1" applyBorder="1" applyAlignment="1" applyProtection="1">
      <alignment vertical="center" wrapText="1"/>
      <protection hidden="1"/>
    </xf>
    <xf numFmtId="0" fontId="20" fillId="2" borderId="32" xfId="0" applyFont="1" applyFill="1" applyBorder="1" applyAlignment="1" applyProtection="1">
      <alignment vertical="center" wrapText="1"/>
      <protection hidden="1"/>
    </xf>
    <xf numFmtId="0" fontId="20" fillId="2" borderId="9" xfId="0" applyFont="1" applyFill="1" applyBorder="1" applyAlignment="1" applyProtection="1">
      <alignment vertical="center" wrapText="1"/>
      <protection hidden="1"/>
    </xf>
    <xf numFmtId="0" fontId="20" fillId="2" borderId="34" xfId="0" applyFont="1" applyFill="1" applyBorder="1" applyAlignment="1" applyProtection="1">
      <alignment vertical="center" wrapText="1"/>
      <protection hidden="1"/>
    </xf>
    <xf numFmtId="0" fontId="36" fillId="4" borderId="32" xfId="0" applyFont="1" applyFill="1" applyBorder="1" applyAlignment="1" applyProtection="1">
      <alignment horizontal="center" vertical="center" wrapText="1"/>
      <protection hidden="1"/>
    </xf>
    <xf numFmtId="166" fontId="20" fillId="6" borderId="9" xfId="0" applyNumberFormat="1" applyFont="1" applyFill="1" applyBorder="1" applyAlignment="1" applyProtection="1">
      <alignment horizontal="center" vertical="center" wrapText="1"/>
      <protection hidden="1"/>
    </xf>
    <xf numFmtId="166" fontId="20" fillId="6" borderId="34" xfId="0" applyNumberFormat="1" applyFont="1" applyFill="1" applyBorder="1" applyAlignment="1" applyProtection="1">
      <alignment horizontal="center" vertical="center" wrapText="1"/>
      <protection hidden="1"/>
    </xf>
    <xf numFmtId="0" fontId="20" fillId="4" borderId="32" xfId="0" applyFont="1" applyFill="1" applyBorder="1" applyAlignment="1" applyProtection="1">
      <alignment vertical="center" wrapText="1"/>
      <protection hidden="1"/>
    </xf>
    <xf numFmtId="0" fontId="20" fillId="6" borderId="34" xfId="0" applyFont="1" applyFill="1" applyBorder="1" applyAlignment="1" applyProtection="1">
      <alignment horizontal="center" vertical="center" wrapText="1"/>
      <protection hidden="1"/>
    </xf>
    <xf numFmtId="0" fontId="36" fillId="2" borderId="32" xfId="0" applyFont="1" applyFill="1" applyBorder="1" applyAlignment="1" applyProtection="1">
      <alignment horizontal="center" vertical="center" wrapText="1"/>
      <protection hidden="1"/>
    </xf>
    <xf numFmtId="11" fontId="20" fillId="6" borderId="34" xfId="0" applyNumberFormat="1" applyFont="1" applyFill="1" applyBorder="1" applyAlignment="1" applyProtection="1">
      <alignment horizontal="center" vertical="center" wrapText="1"/>
      <protection hidden="1"/>
    </xf>
    <xf numFmtId="0" fontId="36" fillId="4" borderId="43" xfId="0" applyFont="1" applyFill="1" applyBorder="1" applyAlignment="1" applyProtection="1">
      <alignment horizontal="center" vertical="center" wrapText="1"/>
      <protection hidden="1"/>
    </xf>
    <xf numFmtId="0" fontId="36" fillId="2" borderId="0" xfId="0" applyFont="1" applyFill="1" applyBorder="1" applyAlignment="1" applyProtection="1">
      <alignment vertical="center" wrapText="1"/>
      <protection hidden="1"/>
    </xf>
    <xf numFmtId="0" fontId="38" fillId="6" borderId="9" xfId="0" applyFont="1" applyFill="1" applyBorder="1" applyAlignment="1" applyProtection="1">
      <alignment horizontal="center" vertical="center" wrapText="1"/>
      <protection hidden="1"/>
    </xf>
    <xf numFmtId="0" fontId="38" fillId="4" borderId="9" xfId="0" applyFont="1" applyFill="1" applyBorder="1" applyAlignment="1" applyProtection="1">
      <alignment horizontal="center" vertical="center" wrapText="1"/>
      <protection hidden="1"/>
    </xf>
    <xf numFmtId="0" fontId="38" fillId="4" borderId="34" xfId="0" applyFont="1" applyFill="1" applyBorder="1" applyAlignment="1" applyProtection="1">
      <alignment horizontal="center" vertical="center" wrapText="1"/>
      <protection hidden="1"/>
    </xf>
    <xf numFmtId="0" fontId="38" fillId="4" borderId="44" xfId="0" applyFont="1" applyFill="1" applyBorder="1" applyAlignment="1" applyProtection="1">
      <alignment horizontal="center" vertical="center" wrapText="1"/>
      <protection hidden="1"/>
    </xf>
    <xf numFmtId="0" fontId="38" fillId="6" borderId="44" xfId="0" applyFont="1" applyFill="1" applyBorder="1" applyAlignment="1" applyProtection="1">
      <alignment horizontal="center" vertical="center" wrapText="1"/>
      <protection hidden="1"/>
    </xf>
    <xf numFmtId="0" fontId="38" fillId="4" borderId="37" xfId="0" applyFont="1" applyFill="1" applyBorder="1" applyAlignment="1" applyProtection="1">
      <alignment horizontal="center" vertical="center" wrapText="1"/>
      <protection hidden="1"/>
    </xf>
    <xf numFmtId="0" fontId="29" fillId="0" borderId="0" xfId="0" applyFont="1" applyFill="1" applyBorder="1" applyAlignment="1" applyProtection="1">
      <alignment vertical="center" wrapText="1"/>
      <protection hidden="1"/>
    </xf>
    <xf numFmtId="0" fontId="20" fillId="8" borderId="0" xfId="0" applyFont="1" applyFill="1" applyAlignment="1" applyProtection="1">
      <alignment vertical="center" wrapText="1"/>
      <protection hidden="1"/>
    </xf>
    <xf numFmtId="0" fontId="38" fillId="6" borderId="40" xfId="0" applyFont="1" applyFill="1" applyBorder="1" applyAlignment="1" applyProtection="1">
      <alignment horizontal="center" vertical="center" wrapText="1"/>
      <protection hidden="1"/>
    </xf>
    <xf numFmtId="0" fontId="38" fillId="4" borderId="40" xfId="0" applyFont="1" applyFill="1" applyBorder="1" applyAlignment="1" applyProtection="1">
      <alignment horizontal="center" vertical="center" wrapText="1"/>
      <protection hidden="1"/>
    </xf>
    <xf numFmtId="0" fontId="38" fillId="4" borderId="41" xfId="0" applyFont="1" applyFill="1" applyBorder="1" applyAlignment="1" applyProtection="1">
      <alignment horizontal="center" vertical="center" wrapText="1"/>
      <protection hidden="1"/>
    </xf>
    <xf numFmtId="0" fontId="44" fillId="0" borderId="0" xfId="0" applyFont="1" applyFill="1" applyBorder="1" applyAlignment="1" applyProtection="1">
      <alignment vertical="center" wrapText="1"/>
      <protection hidden="1"/>
    </xf>
    <xf numFmtId="0" fontId="44" fillId="2" borderId="0" xfId="0" applyFont="1" applyFill="1" applyBorder="1" applyAlignment="1" applyProtection="1">
      <alignment vertical="center" wrapText="1"/>
      <protection hidden="1"/>
    </xf>
    <xf numFmtId="2" fontId="20" fillId="2" borderId="0" xfId="0" applyNumberFormat="1" applyFont="1" applyFill="1" applyAlignment="1" applyProtection="1">
      <alignment horizontal="center" vertical="center" wrapText="1"/>
      <protection hidden="1"/>
    </xf>
    <xf numFmtId="167" fontId="20" fillId="2" borderId="0" xfId="0" applyNumberFormat="1" applyFont="1" applyFill="1" applyAlignment="1" applyProtection="1">
      <alignment vertical="center" wrapText="1"/>
      <protection hidden="1"/>
    </xf>
    <xf numFmtId="0" fontId="43" fillId="2" borderId="0" xfId="0" applyFont="1" applyFill="1" applyBorder="1" applyAlignment="1" applyProtection="1">
      <alignment vertical="center" wrapText="1"/>
      <protection hidden="1"/>
    </xf>
    <xf numFmtId="0" fontId="3" fillId="0" borderId="0" xfId="0" applyFont="1" applyProtection="1">
      <protection hidden="1"/>
    </xf>
    <xf numFmtId="0" fontId="20" fillId="6" borderId="9" xfId="0" applyFont="1" applyFill="1" applyBorder="1" applyAlignment="1" applyProtection="1">
      <alignment horizontal="center" vertical="center" wrapText="1"/>
      <protection hidden="1"/>
    </xf>
    <xf numFmtId="2" fontId="16" fillId="0" borderId="3" xfId="1" applyNumberFormat="1" applyFont="1" applyFill="1" applyBorder="1" applyAlignment="1" applyProtection="1">
      <alignment horizontal="center" vertical="center" wrapText="1"/>
      <protection hidden="1"/>
    </xf>
    <xf numFmtId="2" fontId="20" fillId="6" borderId="32" xfId="0" applyNumberFormat="1" applyFont="1" applyFill="1" applyBorder="1" applyAlignment="1" applyProtection="1">
      <alignment horizontal="center" vertical="center" wrapText="1"/>
      <protection hidden="1"/>
    </xf>
    <xf numFmtId="167" fontId="38" fillId="6" borderId="44" xfId="0" applyNumberFormat="1" applyFont="1" applyFill="1" applyBorder="1" applyAlignment="1" applyProtection="1">
      <alignment horizontal="center" vertical="center" wrapText="1"/>
      <protection hidden="1"/>
    </xf>
    <xf numFmtId="0" fontId="20" fillId="0" borderId="10" xfId="0" applyFont="1" applyBorder="1" applyAlignment="1" applyProtection="1">
      <alignment vertical="center" wrapText="1"/>
      <protection hidden="1"/>
    </xf>
    <xf numFmtId="0" fontId="20" fillId="2" borderId="49" xfId="0" applyFont="1" applyFill="1" applyBorder="1" applyAlignment="1" applyProtection="1">
      <alignment vertical="center" wrapText="1"/>
      <protection hidden="1"/>
    </xf>
    <xf numFmtId="2" fontId="47" fillId="13" borderId="19" xfId="1" applyNumberFormat="1" applyFont="1" applyFill="1" applyBorder="1" applyAlignment="1" applyProtection="1">
      <alignment horizontal="center" vertical="center"/>
      <protection hidden="1"/>
    </xf>
    <xf numFmtId="2" fontId="18" fillId="13" borderId="22" xfId="1" applyNumberFormat="1" applyFont="1" applyFill="1" applyBorder="1" applyAlignment="1" applyProtection="1">
      <alignment horizontal="center" vertical="center" wrapText="1"/>
      <protection hidden="1"/>
    </xf>
    <xf numFmtId="164" fontId="20" fillId="6" borderId="32" xfId="0" applyNumberFormat="1" applyFont="1" applyFill="1" applyBorder="1" applyAlignment="1" applyProtection="1">
      <alignment horizontal="center" vertical="center" wrapText="1"/>
      <protection hidden="1"/>
    </xf>
    <xf numFmtId="173" fontId="20" fillId="6" borderId="9" xfId="0" applyNumberFormat="1" applyFont="1" applyFill="1" applyBorder="1" applyAlignment="1" applyProtection="1">
      <alignment horizontal="center" vertical="center" wrapText="1"/>
      <protection hidden="1"/>
    </xf>
    <xf numFmtId="0" fontId="7" fillId="2" borderId="0" xfId="0" applyFont="1" applyFill="1" applyBorder="1" applyAlignment="1" applyProtection="1">
      <alignment horizontal="right" vertical="center" wrapText="1"/>
      <protection hidden="1"/>
    </xf>
    <xf numFmtId="0" fontId="20" fillId="23" borderId="4" xfId="0" applyFont="1" applyFill="1" applyBorder="1" applyAlignment="1" applyProtection="1">
      <alignment vertical="center" wrapText="1"/>
      <protection hidden="1"/>
    </xf>
    <xf numFmtId="0" fontId="20" fillId="23" borderId="38" xfId="0" applyFont="1" applyFill="1" applyBorder="1" applyAlignment="1" applyProtection="1">
      <alignment vertical="center" wrapText="1"/>
      <protection hidden="1"/>
    </xf>
    <xf numFmtId="0" fontId="20" fillId="23" borderId="49" xfId="0" applyFont="1" applyFill="1" applyBorder="1" applyAlignment="1" applyProtection="1">
      <alignment vertical="center" wrapText="1"/>
      <protection hidden="1"/>
    </xf>
    <xf numFmtId="0" fontId="20" fillId="23" borderId="2" xfId="0" applyFont="1" applyFill="1" applyBorder="1" applyAlignment="1" applyProtection="1">
      <alignment vertical="center" wrapText="1"/>
      <protection hidden="1"/>
    </xf>
    <xf numFmtId="0" fontId="20" fillId="23" borderId="47" xfId="0" applyFont="1" applyFill="1" applyBorder="1" applyAlignment="1" applyProtection="1">
      <alignment vertical="center" wrapText="1"/>
      <protection hidden="1"/>
    </xf>
    <xf numFmtId="0" fontId="20" fillId="23" borderId="10" xfId="0" applyFont="1" applyFill="1" applyBorder="1" applyAlignment="1" applyProtection="1">
      <alignment vertical="center" wrapText="1"/>
      <protection hidden="1"/>
    </xf>
    <xf numFmtId="0" fontId="20" fillId="23" borderId="70" xfId="0" applyFont="1" applyFill="1" applyBorder="1" applyAlignment="1" applyProtection="1">
      <alignment vertical="center" wrapText="1"/>
      <protection hidden="1"/>
    </xf>
    <xf numFmtId="0" fontId="7" fillId="23" borderId="71" xfId="0" applyFont="1" applyFill="1" applyBorder="1" applyAlignment="1" applyProtection="1">
      <alignment horizontal="center" vertical="center" wrapText="1"/>
      <protection hidden="1"/>
    </xf>
    <xf numFmtId="0" fontId="7" fillId="23" borderId="50" xfId="0" applyFont="1" applyFill="1" applyBorder="1" applyAlignment="1" applyProtection="1">
      <alignment horizontal="center" vertical="center" wrapText="1"/>
      <protection hidden="1"/>
    </xf>
    <xf numFmtId="2" fontId="20" fillId="12" borderId="40" xfId="0" applyNumberFormat="1" applyFont="1" applyFill="1" applyBorder="1" applyAlignment="1" applyProtection="1">
      <alignment horizontal="center" vertical="center" wrapText="1"/>
      <protection hidden="1"/>
    </xf>
    <xf numFmtId="14" fontId="20" fillId="10" borderId="40" xfId="0" applyNumberFormat="1" applyFont="1" applyFill="1" applyBorder="1" applyAlignment="1" applyProtection="1">
      <alignment horizontal="center" vertical="center" wrapText="1"/>
      <protection hidden="1"/>
    </xf>
    <xf numFmtId="0" fontId="20" fillId="12" borderId="40" xfId="0" applyFont="1" applyFill="1" applyBorder="1" applyAlignment="1" applyProtection="1">
      <alignment horizontal="center" vertical="center" wrapText="1"/>
      <protection hidden="1"/>
    </xf>
    <xf numFmtId="0" fontId="20" fillId="2" borderId="29" xfId="0" applyFont="1" applyFill="1" applyBorder="1" applyAlignment="1" applyProtection="1">
      <alignment horizontal="center" vertical="center" wrapText="1"/>
      <protection hidden="1"/>
    </xf>
    <xf numFmtId="166" fontId="20" fillId="12" borderId="9" xfId="0" applyNumberFormat="1" applyFont="1" applyFill="1" applyBorder="1" applyAlignment="1" applyProtection="1">
      <alignment horizontal="center" vertical="center" wrapText="1"/>
      <protection hidden="1"/>
    </xf>
    <xf numFmtId="14" fontId="20" fillId="10" borderId="9" xfId="0" applyNumberFormat="1" applyFont="1" applyFill="1" applyBorder="1" applyAlignment="1" applyProtection="1">
      <alignment horizontal="center" vertical="center"/>
      <protection hidden="1"/>
    </xf>
    <xf numFmtId="1" fontId="20" fillId="12" borderId="9" xfId="0" applyNumberFormat="1" applyFont="1" applyFill="1" applyBorder="1" applyAlignment="1" applyProtection="1">
      <alignment horizontal="center" vertical="center" wrapText="1"/>
      <protection hidden="1"/>
    </xf>
    <xf numFmtId="170" fontId="20" fillId="12" borderId="9" xfId="0" applyNumberFormat="1" applyFont="1" applyFill="1" applyBorder="1" applyAlignment="1" applyProtection="1">
      <alignment horizontal="center" vertical="center" wrapText="1"/>
      <protection hidden="1"/>
    </xf>
    <xf numFmtId="0" fontId="20" fillId="2" borderId="24" xfId="0" applyFont="1" applyFill="1" applyBorder="1" applyAlignment="1" applyProtection="1">
      <alignment horizontal="center" vertical="center" wrapText="1"/>
      <protection hidden="1"/>
    </xf>
    <xf numFmtId="0" fontId="20" fillId="0" borderId="24" xfId="0" applyFont="1" applyFill="1" applyBorder="1" applyAlignment="1" applyProtection="1">
      <alignment horizontal="center" vertical="center" wrapText="1"/>
      <protection hidden="1"/>
    </xf>
    <xf numFmtId="1" fontId="20" fillId="12" borderId="44" xfId="0" applyNumberFormat="1" applyFont="1" applyFill="1" applyBorder="1" applyAlignment="1" applyProtection="1">
      <alignment horizontal="center" vertical="center" wrapText="1"/>
      <protection hidden="1"/>
    </xf>
    <xf numFmtId="14" fontId="20" fillId="10" borderId="44" xfId="0" applyNumberFormat="1" applyFont="1" applyFill="1" applyBorder="1" applyAlignment="1" applyProtection="1">
      <alignment horizontal="center" vertical="center" wrapText="1"/>
      <protection hidden="1"/>
    </xf>
    <xf numFmtId="0" fontId="20" fillId="10" borderId="44" xfId="0" applyFont="1" applyFill="1" applyBorder="1" applyAlignment="1" applyProtection="1">
      <alignment horizontal="center" vertical="center" wrapText="1"/>
      <protection hidden="1"/>
    </xf>
    <xf numFmtId="170" fontId="20" fillId="12" borderId="44" xfId="0" applyNumberFormat="1" applyFont="1" applyFill="1" applyBorder="1" applyAlignment="1" applyProtection="1">
      <alignment horizontal="center" vertical="center" wrapText="1"/>
      <protection hidden="1"/>
    </xf>
    <xf numFmtId="0" fontId="20" fillId="0" borderId="46" xfId="0" applyFont="1" applyFill="1" applyBorder="1" applyAlignment="1" applyProtection="1">
      <alignment horizontal="center" vertical="center" wrapText="1"/>
      <protection hidden="1"/>
    </xf>
    <xf numFmtId="0" fontId="20" fillId="10" borderId="34" xfId="0" applyFont="1" applyFill="1" applyBorder="1" applyAlignment="1" applyProtection="1">
      <alignment horizontal="center" vertical="center" wrapText="1"/>
      <protection hidden="1"/>
    </xf>
    <xf numFmtId="165" fontId="20" fillId="10" borderId="34" xfId="0" applyNumberFormat="1" applyFont="1" applyFill="1" applyBorder="1" applyAlignment="1" applyProtection="1">
      <alignment horizontal="center" vertical="center" wrapText="1"/>
      <protection hidden="1"/>
    </xf>
    <xf numFmtId="165" fontId="20" fillId="10" borderId="37" xfId="0" applyNumberFormat="1" applyFont="1" applyFill="1" applyBorder="1" applyAlignment="1" applyProtection="1">
      <alignment horizontal="center" vertical="center" wrapText="1"/>
      <protection hidden="1"/>
    </xf>
    <xf numFmtId="0" fontId="20" fillId="17" borderId="37" xfId="0" applyFont="1" applyFill="1" applyBorder="1" applyAlignment="1" applyProtection="1">
      <alignment horizontal="center" vertical="center" wrapText="1"/>
      <protection hidden="1"/>
    </xf>
    <xf numFmtId="167" fontId="2" fillId="12" borderId="9" xfId="0" applyNumberFormat="1" applyFont="1" applyFill="1" applyBorder="1" applyAlignment="1" applyProtection="1">
      <alignment horizontal="center" vertical="center" wrapText="1"/>
      <protection hidden="1"/>
    </xf>
    <xf numFmtId="167" fontId="2" fillId="12" borderId="44" xfId="0" applyNumberFormat="1" applyFont="1" applyFill="1" applyBorder="1" applyAlignment="1" applyProtection="1">
      <alignment horizontal="center" vertical="center" wrapText="1"/>
      <protection hidden="1"/>
    </xf>
    <xf numFmtId="0" fontId="3" fillId="2" borderId="6" xfId="0" applyFont="1" applyFill="1" applyBorder="1" applyAlignment="1" applyProtection="1">
      <alignment horizontal="center" vertical="center" wrapText="1"/>
      <protection hidden="1"/>
    </xf>
    <xf numFmtId="11" fontId="20" fillId="10" borderId="9" xfId="0" applyNumberFormat="1" applyFont="1" applyFill="1" applyBorder="1" applyAlignment="1" applyProtection="1">
      <alignment horizontal="center" vertical="center" wrapText="1"/>
      <protection hidden="1"/>
    </xf>
    <xf numFmtId="0" fontId="20" fillId="4" borderId="34" xfId="0" applyFont="1" applyFill="1" applyBorder="1" applyAlignment="1" applyProtection="1">
      <alignment horizontal="center" vertical="center" wrapText="1"/>
      <protection hidden="1"/>
    </xf>
    <xf numFmtId="0" fontId="5" fillId="4" borderId="69" xfId="0" applyFont="1" applyFill="1" applyBorder="1" applyAlignment="1" applyProtection="1">
      <alignment horizontal="center" vertical="center" wrapText="1"/>
      <protection hidden="1"/>
    </xf>
    <xf numFmtId="169" fontId="20" fillId="10" borderId="34" xfId="0" applyNumberFormat="1" applyFont="1" applyFill="1" applyBorder="1" applyAlignment="1" applyProtection="1">
      <alignment horizontal="center" vertical="center" wrapText="1"/>
      <protection hidden="1"/>
    </xf>
    <xf numFmtId="0" fontId="20" fillId="2" borderId="23" xfId="0" applyFont="1" applyFill="1" applyBorder="1" applyAlignment="1" applyProtection="1">
      <alignment vertical="center" wrapText="1"/>
      <protection hidden="1"/>
    </xf>
    <xf numFmtId="2" fontId="20" fillId="10" borderId="37" xfId="0" applyNumberFormat="1" applyFont="1" applyFill="1" applyBorder="1" applyAlignment="1" applyProtection="1">
      <alignment horizontal="center" vertical="center" wrapText="1"/>
      <protection hidden="1"/>
    </xf>
    <xf numFmtId="0" fontId="20" fillId="2" borderId="52" xfId="0" applyFont="1" applyFill="1" applyBorder="1" applyAlignment="1" applyProtection="1">
      <alignment vertical="center" wrapText="1"/>
      <protection hidden="1"/>
    </xf>
    <xf numFmtId="0" fontId="20" fillId="4" borderId="23" xfId="0" applyFont="1" applyFill="1" applyBorder="1" applyAlignment="1" applyProtection="1">
      <alignment vertical="center" wrapText="1"/>
      <protection hidden="1"/>
    </xf>
    <xf numFmtId="0" fontId="3" fillId="2" borderId="23" xfId="0" applyFont="1" applyFill="1" applyBorder="1" applyAlignment="1" applyProtection="1">
      <alignment horizontal="left" vertical="center" wrapText="1"/>
      <protection hidden="1"/>
    </xf>
    <xf numFmtId="0" fontId="36" fillId="4" borderId="23" xfId="0" applyFont="1" applyFill="1" applyBorder="1" applyAlignment="1" applyProtection="1">
      <alignment vertical="center" wrapText="1"/>
      <protection hidden="1"/>
    </xf>
    <xf numFmtId="0" fontId="37" fillId="4" borderId="23" xfId="0" applyFont="1" applyFill="1" applyBorder="1" applyAlignment="1" applyProtection="1">
      <alignment horizontal="left" vertical="center" wrapText="1"/>
      <protection hidden="1"/>
    </xf>
    <xf numFmtId="14" fontId="38" fillId="4" borderId="9" xfId="0" applyNumberFormat="1" applyFont="1" applyFill="1" applyBorder="1" applyAlignment="1" applyProtection="1">
      <alignment horizontal="center" vertical="center" wrapText="1"/>
      <protection hidden="1"/>
    </xf>
    <xf numFmtId="169" fontId="38" fillId="6" borderId="9" xfId="0" applyNumberFormat="1" applyFont="1" applyFill="1" applyBorder="1" applyAlignment="1" applyProtection="1">
      <alignment horizontal="center" vertical="center" wrapText="1"/>
      <protection hidden="1"/>
    </xf>
    <xf numFmtId="165" fontId="38" fillId="6" borderId="9" xfId="0" applyNumberFormat="1" applyFont="1" applyFill="1" applyBorder="1" applyAlignment="1" applyProtection="1">
      <alignment horizontal="center" vertical="center" wrapText="1"/>
      <protection hidden="1"/>
    </xf>
    <xf numFmtId="165" fontId="38" fillId="4" borderId="9" xfId="0" applyNumberFormat="1" applyFont="1" applyFill="1" applyBorder="1" applyAlignment="1" applyProtection="1">
      <alignment horizontal="center" vertical="center" wrapText="1"/>
      <protection hidden="1"/>
    </xf>
    <xf numFmtId="1" fontId="38" fillId="6" borderId="9" xfId="0" applyNumberFormat="1" applyFont="1" applyFill="1" applyBorder="1" applyAlignment="1" applyProtection="1">
      <alignment horizontal="center" vertical="center" wrapText="1"/>
      <protection hidden="1"/>
    </xf>
    <xf numFmtId="173" fontId="38" fillId="6" borderId="9" xfId="0" applyNumberFormat="1" applyFont="1" applyFill="1" applyBorder="1" applyAlignment="1" applyProtection="1">
      <alignment horizontal="center" vertical="center" wrapText="1"/>
      <protection hidden="1"/>
    </xf>
    <xf numFmtId="172" fontId="38" fillId="6" borderId="9" xfId="0" applyNumberFormat="1" applyFont="1" applyFill="1" applyBorder="1" applyAlignment="1" applyProtection="1">
      <alignment horizontal="center" vertical="center" wrapText="1"/>
      <protection hidden="1"/>
    </xf>
    <xf numFmtId="167" fontId="38" fillId="6" borderId="9" xfId="0" applyNumberFormat="1" applyFont="1" applyFill="1" applyBorder="1" applyAlignment="1" applyProtection="1">
      <alignment horizontal="center" vertical="center" wrapText="1"/>
      <protection hidden="1"/>
    </xf>
    <xf numFmtId="165" fontId="3" fillId="0" borderId="9" xfId="0" applyNumberFormat="1" applyFont="1" applyFill="1" applyBorder="1" applyAlignment="1" applyProtection="1">
      <alignment horizontal="center" vertical="center" wrapText="1"/>
      <protection hidden="1"/>
    </xf>
    <xf numFmtId="164" fontId="38" fillId="0" borderId="9" xfId="0" applyNumberFormat="1" applyFont="1" applyFill="1" applyBorder="1" applyAlignment="1" applyProtection="1">
      <alignment horizontal="center" vertical="center" wrapText="1"/>
      <protection hidden="1"/>
    </xf>
    <xf numFmtId="14" fontId="38" fillId="0" borderId="9" xfId="0" applyNumberFormat="1" applyFont="1" applyFill="1" applyBorder="1" applyAlignment="1" applyProtection="1">
      <alignment horizontal="center" vertical="center" wrapText="1"/>
      <protection hidden="1"/>
    </xf>
    <xf numFmtId="164" fontId="38" fillId="0" borderId="23" xfId="0" applyNumberFormat="1" applyFont="1" applyFill="1" applyBorder="1" applyAlignment="1" applyProtection="1">
      <alignment horizontal="center" vertical="center" wrapText="1"/>
      <protection hidden="1"/>
    </xf>
    <xf numFmtId="0" fontId="38" fillId="0" borderId="23" xfId="0" applyFont="1" applyFill="1" applyBorder="1" applyAlignment="1" applyProtection="1">
      <alignment horizontal="center" vertical="center" wrapText="1"/>
      <protection hidden="1"/>
    </xf>
    <xf numFmtId="14" fontId="38" fillId="0" borderId="23" xfId="0" applyNumberFormat="1" applyFont="1" applyFill="1" applyBorder="1" applyAlignment="1" applyProtection="1">
      <alignment horizontal="center" vertical="center" wrapText="1"/>
      <protection hidden="1"/>
    </xf>
    <xf numFmtId="1" fontId="38" fillId="0" borderId="23" xfId="0" applyNumberFormat="1" applyFont="1" applyFill="1" applyBorder="1" applyAlignment="1" applyProtection="1">
      <alignment horizontal="center" vertical="center" wrapText="1"/>
      <protection hidden="1"/>
    </xf>
    <xf numFmtId="169" fontId="38" fillId="0" borderId="23" xfId="0" applyNumberFormat="1" applyFont="1" applyFill="1" applyBorder="1" applyAlignment="1" applyProtection="1">
      <alignment horizontal="center" vertical="center" wrapText="1"/>
      <protection hidden="1"/>
    </xf>
    <xf numFmtId="0" fontId="38" fillId="0" borderId="33" xfId="0" applyFont="1" applyFill="1" applyBorder="1" applyAlignment="1" applyProtection="1">
      <alignment horizontal="center" vertical="center" wrapText="1"/>
      <protection hidden="1"/>
    </xf>
    <xf numFmtId="166" fontId="38" fillId="6" borderId="9" xfId="0" applyNumberFormat="1" applyFont="1" applyFill="1" applyBorder="1" applyAlignment="1" applyProtection="1">
      <alignment horizontal="center" vertical="center" wrapText="1"/>
      <protection hidden="1"/>
    </xf>
    <xf numFmtId="171" fontId="36" fillId="2" borderId="23" xfId="0" applyNumberFormat="1" applyFont="1" applyFill="1" applyBorder="1" applyAlignment="1" applyProtection="1">
      <alignment horizontal="center" vertical="center" wrapText="1"/>
      <protection hidden="1"/>
    </xf>
    <xf numFmtId="164" fontId="38" fillId="6" borderId="9" xfId="0" applyNumberFormat="1" applyFont="1" applyFill="1" applyBorder="1" applyAlignment="1" applyProtection="1">
      <alignment horizontal="center" vertical="center" wrapText="1"/>
      <protection hidden="1"/>
    </xf>
    <xf numFmtId="2" fontId="38" fillId="6" borderId="9" xfId="0" applyNumberFormat="1" applyFont="1" applyFill="1" applyBorder="1" applyAlignment="1" applyProtection="1">
      <alignment horizontal="center" vertical="center" wrapText="1"/>
      <protection hidden="1"/>
    </xf>
    <xf numFmtId="11" fontId="38" fillId="6" borderId="9" xfId="0" applyNumberFormat="1" applyFont="1" applyFill="1" applyBorder="1" applyAlignment="1" applyProtection="1">
      <alignment horizontal="center" vertical="center" wrapText="1"/>
      <protection hidden="1"/>
    </xf>
    <xf numFmtId="169" fontId="20" fillId="6" borderId="9" xfId="0" applyNumberFormat="1" applyFont="1" applyFill="1" applyBorder="1" applyAlignment="1" applyProtection="1">
      <alignment horizontal="center" vertical="center" wrapText="1"/>
      <protection hidden="1"/>
    </xf>
    <xf numFmtId="0" fontId="20" fillId="2" borderId="2" xfId="0" applyFont="1" applyFill="1" applyBorder="1" applyAlignment="1" applyProtection="1">
      <alignment vertical="center" wrapText="1"/>
      <protection hidden="1"/>
    </xf>
    <xf numFmtId="167" fontId="2" fillId="5" borderId="9" xfId="0" applyNumberFormat="1" applyFont="1" applyFill="1" applyBorder="1" applyAlignment="1" applyProtection="1">
      <alignment horizontal="center" vertical="center" wrapText="1"/>
      <protection locked="0" hidden="1"/>
    </xf>
    <xf numFmtId="0" fontId="2" fillId="5" borderId="44" xfId="0" applyFont="1" applyFill="1" applyBorder="1" applyAlignment="1" applyProtection="1">
      <alignment horizontal="center" vertical="center" wrapText="1"/>
      <protection locked="0" hidden="1"/>
    </xf>
    <xf numFmtId="0" fontId="2" fillId="5" borderId="9" xfId="0" applyFont="1" applyFill="1" applyBorder="1" applyAlignment="1" applyProtection="1">
      <alignment horizontal="center" vertical="center" wrapText="1"/>
      <protection locked="0" hidden="1"/>
    </xf>
    <xf numFmtId="0" fontId="3" fillId="5" borderId="9" xfId="0" applyFont="1" applyFill="1" applyBorder="1" applyAlignment="1" applyProtection="1">
      <alignment horizontal="center" vertical="center"/>
      <protection locked="0" hidden="1"/>
    </xf>
    <xf numFmtId="0" fontId="3" fillId="5" borderId="9" xfId="0" applyFont="1" applyFill="1" applyBorder="1" applyAlignment="1" applyProtection="1">
      <alignment horizontal="center" vertical="center" wrapText="1"/>
      <protection locked="0" hidden="1"/>
    </xf>
    <xf numFmtId="0" fontId="3" fillId="5" borderId="34" xfId="0" applyFont="1" applyFill="1" applyBorder="1" applyAlignment="1" applyProtection="1">
      <alignment horizontal="center" vertical="center" wrapText="1"/>
      <protection locked="0" hidden="1"/>
    </xf>
    <xf numFmtId="0" fontId="3" fillId="5" borderId="37" xfId="0" applyFont="1" applyFill="1" applyBorder="1" applyAlignment="1" applyProtection="1">
      <alignment horizontal="center" vertical="center" wrapText="1"/>
      <protection locked="0" hidden="1"/>
    </xf>
    <xf numFmtId="0" fontId="9" fillId="21" borderId="1" xfId="6" applyBorder="1" applyAlignment="1" applyProtection="1">
      <alignment horizontal="center" vertical="center"/>
      <protection locked="0" hidden="1"/>
    </xf>
    <xf numFmtId="0" fontId="7" fillId="13" borderId="22" xfId="0" applyFont="1" applyFill="1" applyBorder="1" applyAlignment="1" applyProtection="1">
      <alignment horizontal="center" vertical="center" wrapText="1"/>
      <protection hidden="1"/>
    </xf>
    <xf numFmtId="0" fontId="7" fillId="13" borderId="22" xfId="0" applyFont="1" applyFill="1" applyBorder="1" applyAlignment="1" applyProtection="1">
      <alignment horizontal="center" vertical="top" wrapText="1"/>
      <protection hidden="1"/>
    </xf>
    <xf numFmtId="0" fontId="20" fillId="2" borderId="4" xfId="0" applyFont="1" applyFill="1" applyBorder="1" applyAlignment="1" applyProtection="1">
      <alignment horizontal="center" vertical="center" wrapText="1"/>
      <protection hidden="1"/>
    </xf>
    <xf numFmtId="0" fontId="20" fillId="2" borderId="49" xfId="0" applyFont="1" applyFill="1" applyBorder="1" applyAlignment="1" applyProtection="1">
      <alignment horizontal="center" vertical="center" wrapText="1"/>
      <protection hidden="1"/>
    </xf>
    <xf numFmtId="0" fontId="20" fillId="0" borderId="49" xfId="0" applyFont="1" applyFill="1" applyBorder="1" applyAlignment="1" applyProtection="1">
      <alignment horizontal="center" vertical="center" wrapText="1"/>
      <protection hidden="1"/>
    </xf>
    <xf numFmtId="14" fontId="20" fillId="10" borderId="11" xfId="0" applyNumberFormat="1" applyFont="1" applyFill="1" applyBorder="1" applyAlignment="1" applyProtection="1">
      <alignment horizontal="center" vertical="center" wrapText="1"/>
      <protection hidden="1"/>
    </xf>
    <xf numFmtId="0" fontId="20" fillId="0" borderId="38" xfId="0" applyFont="1" applyFill="1" applyBorder="1" applyAlignment="1" applyProtection="1">
      <alignment horizontal="center" vertical="center" wrapText="1"/>
      <protection hidden="1"/>
    </xf>
    <xf numFmtId="0" fontId="17" fillId="13" borderId="18" xfId="0" applyFont="1" applyFill="1" applyBorder="1" applyAlignment="1" applyProtection="1">
      <alignment horizontal="center" vertical="center" wrapText="1"/>
      <protection hidden="1"/>
    </xf>
    <xf numFmtId="0" fontId="17" fillId="13" borderId="36" xfId="0" applyFont="1" applyFill="1" applyBorder="1" applyAlignment="1" applyProtection="1">
      <alignment horizontal="center" vertical="center" wrapText="1"/>
      <protection hidden="1"/>
    </xf>
    <xf numFmtId="0" fontId="20" fillId="4" borderId="30" xfId="0" applyFont="1" applyFill="1" applyBorder="1" applyAlignment="1" applyProtection="1">
      <alignment horizontal="center" vertical="center" wrapText="1"/>
      <protection hidden="1"/>
    </xf>
    <xf numFmtId="0" fontId="20" fillId="4" borderId="18" xfId="0" applyFont="1" applyFill="1" applyBorder="1" applyAlignment="1" applyProtection="1">
      <alignment horizontal="center" vertical="center" wrapText="1"/>
      <protection hidden="1"/>
    </xf>
    <xf numFmtId="0" fontId="20" fillId="4" borderId="36" xfId="0" applyFont="1" applyFill="1" applyBorder="1" applyAlignment="1" applyProtection="1">
      <alignment horizontal="center" vertical="center" wrapText="1"/>
      <protection hidden="1"/>
    </xf>
    <xf numFmtId="0" fontId="5" fillId="15" borderId="68" xfId="0" applyFont="1" applyFill="1" applyBorder="1" applyAlignment="1" applyProtection="1">
      <alignment horizontal="center" vertical="center" wrapText="1"/>
      <protection hidden="1"/>
    </xf>
    <xf numFmtId="2" fontId="7" fillId="23" borderId="1" xfId="0" applyNumberFormat="1" applyFont="1" applyFill="1" applyBorder="1" applyAlignment="1" applyProtection="1">
      <alignment horizontal="center" vertical="center" wrapText="1"/>
      <protection hidden="1"/>
    </xf>
    <xf numFmtId="0" fontId="5" fillId="15" borderId="74" xfId="0" applyFont="1" applyFill="1" applyBorder="1" applyAlignment="1" applyProtection="1">
      <alignment horizontal="center" vertical="center" wrapText="1"/>
      <protection hidden="1"/>
    </xf>
    <xf numFmtId="2" fontId="7" fillId="23" borderId="50" xfId="0" applyNumberFormat="1" applyFont="1" applyFill="1" applyBorder="1" applyAlignment="1" applyProtection="1">
      <alignment horizontal="center" vertical="center" wrapText="1"/>
      <protection hidden="1"/>
    </xf>
    <xf numFmtId="168" fontId="38" fillId="6" borderId="44" xfId="0" applyNumberFormat="1" applyFont="1" applyFill="1" applyBorder="1" applyAlignment="1" applyProtection="1">
      <alignment horizontal="center" vertical="center" wrapText="1"/>
      <protection hidden="1"/>
    </xf>
    <xf numFmtId="169" fontId="38" fillId="6" borderId="44" xfId="0" applyNumberFormat="1" applyFont="1" applyFill="1" applyBorder="1" applyAlignment="1" applyProtection="1">
      <alignment horizontal="center" vertical="center" wrapText="1"/>
      <protection hidden="1"/>
    </xf>
    <xf numFmtId="173" fontId="38" fillId="6" borderId="44" xfId="0" applyNumberFormat="1" applyFont="1" applyFill="1" applyBorder="1" applyAlignment="1" applyProtection="1">
      <alignment horizontal="center" vertical="center" wrapText="1"/>
      <protection hidden="1"/>
    </xf>
    <xf numFmtId="172" fontId="38" fillId="6" borderId="44" xfId="0" applyNumberFormat="1" applyFont="1" applyFill="1" applyBorder="1" applyAlignment="1" applyProtection="1">
      <alignment horizontal="center" vertical="center" wrapText="1"/>
      <protection hidden="1"/>
    </xf>
    <xf numFmtId="1" fontId="3" fillId="5" borderId="9" xfId="0" applyNumberFormat="1" applyFont="1" applyFill="1" applyBorder="1" applyAlignment="1" applyProtection="1">
      <alignment horizontal="center" vertical="center"/>
      <protection locked="0" hidden="1"/>
    </xf>
    <xf numFmtId="1" fontId="3" fillId="5" borderId="9" xfId="0" applyNumberFormat="1" applyFont="1" applyFill="1" applyBorder="1" applyAlignment="1" applyProtection="1">
      <alignment horizontal="center" vertical="center" wrapText="1"/>
      <protection locked="0" hidden="1"/>
    </xf>
    <xf numFmtId="0" fontId="9" fillId="21" borderId="1" xfId="6" applyBorder="1" applyAlignment="1" applyProtection="1">
      <alignment horizontal="center" vertical="center" wrapText="1"/>
      <protection locked="0" hidden="1"/>
    </xf>
    <xf numFmtId="0" fontId="2" fillId="2" borderId="0" xfId="0" applyFont="1" applyFill="1" applyBorder="1" applyAlignment="1" applyProtection="1">
      <alignment vertical="center" wrapText="1"/>
      <protection hidden="1"/>
    </xf>
    <xf numFmtId="0" fontId="1" fillId="4" borderId="22" xfId="0" applyFont="1" applyFill="1" applyBorder="1" applyAlignment="1" applyProtection="1">
      <alignment horizontal="center" vertical="center" wrapText="1"/>
      <protection hidden="1"/>
    </xf>
    <xf numFmtId="14" fontId="2" fillId="4" borderId="9" xfId="0" applyNumberFormat="1" applyFont="1" applyFill="1" applyBorder="1" applyAlignment="1" applyProtection="1">
      <alignment horizontal="center" vertical="center" wrapText="1"/>
      <protection hidden="1"/>
    </xf>
    <xf numFmtId="0" fontId="2" fillId="4" borderId="9" xfId="0" applyFont="1" applyFill="1" applyBorder="1" applyAlignment="1" applyProtection="1">
      <alignment horizontal="center" vertical="center" wrapText="1"/>
      <protection hidden="1"/>
    </xf>
    <xf numFmtId="0" fontId="2" fillId="4" borderId="44" xfId="0" applyFont="1" applyFill="1" applyBorder="1" applyAlignment="1" applyProtection="1">
      <alignment horizontal="center" vertical="center" wrapText="1"/>
      <protection hidden="1"/>
    </xf>
    <xf numFmtId="2" fontId="9" fillId="21" borderId="1" xfId="6" applyNumberFormat="1" applyBorder="1" applyAlignment="1" applyProtection="1">
      <alignment horizontal="center" vertical="center"/>
      <protection locked="0" hidden="1"/>
    </xf>
    <xf numFmtId="0" fontId="9" fillId="21" borderId="70" xfId="6" applyBorder="1" applyAlignment="1" applyProtection="1">
      <alignment horizontal="center" vertical="center" wrapText="1"/>
      <protection locked="0" hidden="1"/>
    </xf>
    <xf numFmtId="0" fontId="45" fillId="4" borderId="22" xfId="0" applyFont="1" applyFill="1" applyBorder="1" applyAlignment="1" applyProtection="1">
      <alignment horizontal="center" vertical="center" wrapText="1"/>
      <protection hidden="1"/>
    </xf>
    <xf numFmtId="0" fontId="10" fillId="4" borderId="20" xfId="0" applyFont="1" applyFill="1" applyBorder="1" applyAlignment="1" applyProtection="1">
      <alignment horizontal="center" vertical="center" wrapText="1"/>
      <protection hidden="1"/>
    </xf>
    <xf numFmtId="2" fontId="5" fillId="6" borderId="14" xfId="0" applyNumberFormat="1" applyFont="1" applyFill="1" applyBorder="1" applyAlignment="1" applyProtection="1">
      <alignment horizontal="center" vertical="center" wrapText="1"/>
      <protection hidden="1"/>
    </xf>
    <xf numFmtId="0" fontId="16" fillId="0" borderId="40" xfId="0" applyFont="1" applyBorder="1" applyProtection="1">
      <protection hidden="1"/>
    </xf>
    <xf numFmtId="0" fontId="18" fillId="0" borderId="40" xfId="0" applyFont="1" applyBorder="1" applyAlignment="1" applyProtection="1">
      <alignment horizontal="center" vertical="center"/>
      <protection hidden="1"/>
    </xf>
    <xf numFmtId="170" fontId="18" fillId="0" borderId="40" xfId="0" applyNumberFormat="1" applyFont="1" applyBorder="1" applyAlignment="1" applyProtection="1">
      <alignment horizontal="center" vertical="center"/>
      <protection hidden="1"/>
    </xf>
    <xf numFmtId="0" fontId="18" fillId="0" borderId="41" xfId="0" applyFont="1" applyBorder="1" applyProtection="1">
      <protection hidden="1"/>
    </xf>
    <xf numFmtId="167" fontId="1" fillId="6" borderId="69" xfId="0" applyNumberFormat="1" applyFont="1" applyFill="1" applyBorder="1" applyAlignment="1" applyProtection="1">
      <alignment horizontal="center" vertical="center" wrapText="1"/>
      <protection hidden="1"/>
    </xf>
    <xf numFmtId="167" fontId="1" fillId="6" borderId="74" xfId="0" applyNumberFormat="1" applyFont="1" applyFill="1" applyBorder="1" applyAlignment="1" applyProtection="1">
      <alignment horizontal="center" vertical="center" wrapText="1"/>
      <protection hidden="1"/>
    </xf>
    <xf numFmtId="165" fontId="20" fillId="0" borderId="0" xfId="0" applyNumberFormat="1" applyFont="1" applyAlignment="1" applyProtection="1">
      <alignment vertical="center" wrapText="1"/>
      <protection hidden="1"/>
    </xf>
    <xf numFmtId="165" fontId="20" fillId="0" borderId="0" xfId="0" applyNumberFormat="1" applyFont="1" applyAlignment="1" applyProtection="1">
      <alignment horizontal="center" vertical="center" wrapText="1"/>
      <protection hidden="1"/>
    </xf>
    <xf numFmtId="166" fontId="20" fillId="0" borderId="0" xfId="0" applyNumberFormat="1" applyFont="1" applyAlignment="1" applyProtection="1">
      <alignment horizontal="center" vertical="center" wrapText="1"/>
      <protection hidden="1"/>
    </xf>
    <xf numFmtId="2" fontId="5" fillId="6" borderId="9" xfId="0" applyNumberFormat="1" applyFont="1" applyFill="1" applyBorder="1" applyAlignment="1" applyProtection="1">
      <alignment horizontal="center" vertical="center" wrapText="1"/>
      <protection hidden="1"/>
    </xf>
    <xf numFmtId="166" fontId="5" fillId="6" borderId="34" xfId="0" applyNumberFormat="1" applyFont="1" applyFill="1" applyBorder="1" applyAlignment="1" applyProtection="1">
      <alignment horizontal="center" vertical="center" wrapText="1"/>
      <protection hidden="1"/>
    </xf>
    <xf numFmtId="0" fontId="53" fillId="0" borderId="0" xfId="0" applyFont="1" applyBorder="1" applyProtection="1">
      <protection hidden="1"/>
    </xf>
    <xf numFmtId="0" fontId="53" fillId="0" borderId="6" xfId="0" applyFont="1" applyBorder="1" applyProtection="1">
      <protection hidden="1"/>
    </xf>
    <xf numFmtId="0" fontId="53" fillId="0" borderId="8" xfId="0" applyFont="1" applyBorder="1" applyProtection="1">
      <protection hidden="1"/>
    </xf>
    <xf numFmtId="0" fontId="53" fillId="0" borderId="0" xfId="0" applyFont="1" applyProtection="1">
      <protection hidden="1"/>
    </xf>
    <xf numFmtId="0" fontId="14" fillId="0" borderId="0" xfId="0" applyFont="1" applyBorder="1" applyAlignment="1" applyProtection="1">
      <alignment vertical="center"/>
      <protection hidden="1"/>
    </xf>
    <xf numFmtId="170" fontId="14" fillId="0" borderId="0" xfId="0" applyNumberFormat="1" applyFont="1" applyBorder="1" applyAlignment="1" applyProtection="1">
      <alignment vertical="center"/>
      <protection hidden="1"/>
    </xf>
    <xf numFmtId="170" fontId="53" fillId="0" borderId="0" xfId="0" applyNumberFormat="1" applyFont="1" applyProtection="1">
      <protection hidden="1"/>
    </xf>
    <xf numFmtId="0" fontId="53" fillId="0" borderId="0" xfId="0" applyFont="1" applyAlignment="1" applyProtection="1">
      <alignment horizontal="center" vertical="center"/>
      <protection hidden="1"/>
    </xf>
    <xf numFmtId="0" fontId="38" fillId="0" borderId="0" xfId="0" applyFont="1" applyFill="1" applyBorder="1" applyAlignment="1" applyProtection="1">
      <alignment vertical="center"/>
      <protection hidden="1"/>
    </xf>
    <xf numFmtId="0" fontId="53" fillId="0" borderId="0" xfId="0" applyFont="1" applyFill="1" applyBorder="1" applyAlignment="1" applyProtection="1">
      <protection hidden="1"/>
    </xf>
    <xf numFmtId="0" fontId="51" fillId="0" borderId="0" xfId="0" applyFont="1" applyProtection="1">
      <protection hidden="1"/>
    </xf>
    <xf numFmtId="0" fontId="38" fillId="2" borderId="39" xfId="0" applyFont="1" applyFill="1" applyBorder="1" applyAlignment="1" applyProtection="1">
      <alignment horizontal="center"/>
      <protection hidden="1"/>
    </xf>
    <xf numFmtId="0" fontId="38" fillId="2" borderId="40" xfId="0" applyFont="1" applyFill="1" applyBorder="1" applyAlignment="1" applyProtection="1">
      <alignment horizontal="center"/>
      <protection hidden="1"/>
    </xf>
    <xf numFmtId="0" fontId="38" fillId="15" borderId="1" xfId="0" applyFont="1" applyFill="1" applyBorder="1" applyAlignment="1" applyProtection="1">
      <alignment horizontal="center" vertical="center"/>
      <protection hidden="1"/>
    </xf>
    <xf numFmtId="0" fontId="38" fillId="0" borderId="0" xfId="0" applyFont="1" applyBorder="1" applyProtection="1">
      <protection hidden="1"/>
    </xf>
    <xf numFmtId="0" fontId="53" fillId="0" borderId="0" xfId="0" applyFont="1" applyFill="1" applyBorder="1" applyProtection="1">
      <protection hidden="1"/>
    </xf>
    <xf numFmtId="0" fontId="53" fillId="0" borderId="0" xfId="0" applyFont="1" applyFill="1" applyProtection="1">
      <protection hidden="1"/>
    </xf>
    <xf numFmtId="0" fontId="38" fillId="0" borderId="39" xfId="0" applyFont="1" applyFill="1" applyBorder="1" applyAlignment="1" applyProtection="1">
      <alignment horizontal="center" vertical="center"/>
      <protection hidden="1"/>
    </xf>
    <xf numFmtId="0" fontId="38" fillId="2" borderId="43" xfId="0" applyFont="1" applyFill="1" applyBorder="1" applyAlignment="1" applyProtection="1">
      <alignment horizontal="center"/>
      <protection hidden="1"/>
    </xf>
    <xf numFmtId="0" fontId="38" fillId="2" borderId="44" xfId="0" applyFont="1" applyFill="1" applyBorder="1" applyAlignment="1" applyProtection="1">
      <alignment horizontal="center"/>
      <protection hidden="1"/>
    </xf>
    <xf numFmtId="170" fontId="38" fillId="2" borderId="44" xfId="0" applyNumberFormat="1" applyFont="1" applyFill="1" applyBorder="1" applyAlignment="1" applyProtection="1">
      <alignment horizontal="center"/>
      <protection hidden="1"/>
    </xf>
    <xf numFmtId="0" fontId="38" fillId="2" borderId="37" xfId="0" applyFont="1" applyFill="1" applyBorder="1" applyAlignment="1" applyProtection="1">
      <alignment horizontal="center"/>
      <protection hidden="1"/>
    </xf>
    <xf numFmtId="0" fontId="38" fillId="0" borderId="32" xfId="0" applyFont="1" applyFill="1" applyBorder="1" applyAlignment="1" applyProtection="1">
      <alignment horizontal="center" vertical="center"/>
      <protection hidden="1"/>
    </xf>
    <xf numFmtId="0" fontId="38" fillId="0" borderId="0" xfId="0" applyFont="1" applyFill="1" applyBorder="1" applyAlignment="1" applyProtection="1">
      <alignment horizontal="center"/>
      <protection hidden="1"/>
    </xf>
    <xf numFmtId="0" fontId="38" fillId="0" borderId="0" xfId="0" applyFont="1" applyBorder="1" applyAlignment="1" applyProtection="1">
      <alignment horizontal="center"/>
      <protection hidden="1"/>
    </xf>
    <xf numFmtId="170" fontId="38" fillId="0" borderId="0" xfId="0" applyNumberFormat="1" applyFont="1" applyFill="1" applyBorder="1" applyAlignment="1" applyProtection="1">
      <alignment horizontal="center"/>
      <protection hidden="1"/>
    </xf>
    <xf numFmtId="0" fontId="38" fillId="2" borderId="40" xfId="0" applyFont="1" applyFill="1" applyBorder="1" applyAlignment="1" applyProtection="1">
      <alignment horizontal="center" vertical="center" wrapText="1"/>
      <protection hidden="1"/>
    </xf>
    <xf numFmtId="0" fontId="38" fillId="2" borderId="41" xfId="0" applyFont="1" applyFill="1" applyBorder="1" applyAlignment="1" applyProtection="1">
      <alignment horizontal="center" vertical="center" wrapText="1"/>
      <protection hidden="1"/>
    </xf>
    <xf numFmtId="170" fontId="38" fillId="0" borderId="0" xfId="0" applyNumberFormat="1" applyFont="1" applyBorder="1" applyAlignment="1" applyProtection="1">
      <alignment horizontal="center"/>
      <protection hidden="1"/>
    </xf>
    <xf numFmtId="0" fontId="53" fillId="0" borderId="2" xfId="0" applyFont="1" applyBorder="1" applyProtection="1">
      <protection hidden="1"/>
    </xf>
    <xf numFmtId="0" fontId="53" fillId="0" borderId="3" xfId="0" applyFont="1" applyBorder="1" applyProtection="1">
      <protection hidden="1"/>
    </xf>
    <xf numFmtId="0" fontId="53" fillId="0" borderId="3" xfId="0" applyFont="1" applyFill="1" applyBorder="1" applyAlignment="1" applyProtection="1">
      <alignment horizontal="center" vertical="center"/>
      <protection hidden="1"/>
    </xf>
    <xf numFmtId="2" fontId="53" fillId="0" borderId="3" xfId="0" applyNumberFormat="1" applyFont="1" applyFill="1" applyBorder="1" applyAlignment="1" applyProtection="1">
      <alignment horizontal="left" vertical="center"/>
      <protection hidden="1"/>
    </xf>
    <xf numFmtId="0" fontId="53" fillId="0" borderId="3" xfId="0" applyFont="1" applyFill="1" applyBorder="1" applyProtection="1">
      <protection hidden="1"/>
    </xf>
    <xf numFmtId="0" fontId="53" fillId="0" borderId="10" xfId="0" applyFont="1" applyBorder="1" applyProtection="1">
      <protection hidden="1"/>
    </xf>
    <xf numFmtId="170" fontId="53" fillId="0" borderId="0" xfId="0" applyNumberFormat="1" applyFont="1" applyBorder="1" applyProtection="1">
      <protection hidden="1"/>
    </xf>
    <xf numFmtId="0" fontId="18" fillId="15" borderId="19" xfId="0" applyFont="1" applyFill="1" applyBorder="1" applyAlignment="1" applyProtection="1">
      <alignment horizontal="center" vertical="center" wrapText="1"/>
      <protection hidden="1"/>
    </xf>
    <xf numFmtId="0" fontId="18" fillId="15" borderId="22" xfId="0" applyFont="1" applyFill="1" applyBorder="1" applyAlignment="1" applyProtection="1">
      <alignment horizontal="center" vertical="center" wrapText="1"/>
      <protection hidden="1"/>
    </xf>
    <xf numFmtId="170" fontId="18" fillId="15" borderId="22" xfId="0" applyNumberFormat="1" applyFont="1" applyFill="1" applyBorder="1" applyAlignment="1" applyProtection="1">
      <alignment horizontal="center" vertical="center" wrapText="1"/>
      <protection hidden="1"/>
    </xf>
    <xf numFmtId="0" fontId="18" fillId="15" borderId="20" xfId="0" applyFont="1" applyFill="1" applyBorder="1" applyAlignment="1" applyProtection="1">
      <alignment horizontal="center" vertical="center" wrapText="1"/>
      <protection hidden="1"/>
    </xf>
    <xf numFmtId="0" fontId="38" fillId="0" borderId="3" xfId="0" applyFont="1" applyBorder="1" applyProtection="1">
      <protection hidden="1"/>
    </xf>
    <xf numFmtId="170" fontId="38" fillId="0" borderId="3" xfId="0" applyNumberFormat="1" applyFont="1" applyBorder="1" applyProtection="1">
      <protection hidden="1"/>
    </xf>
    <xf numFmtId="0" fontId="38" fillId="0" borderId="4" xfId="0" applyFont="1" applyBorder="1" applyProtection="1">
      <protection hidden="1"/>
    </xf>
    <xf numFmtId="0" fontId="53" fillId="0" borderId="49" xfId="0" applyFont="1" applyFill="1" applyBorder="1" applyProtection="1">
      <protection hidden="1"/>
    </xf>
    <xf numFmtId="0" fontId="38" fillId="0" borderId="40" xfId="0" applyFont="1" applyFill="1" applyBorder="1" applyAlignment="1" applyProtection="1">
      <alignment horizontal="center" vertical="center"/>
      <protection hidden="1"/>
    </xf>
    <xf numFmtId="0" fontId="38" fillId="0" borderId="34" xfId="0" applyFont="1" applyBorder="1" applyAlignment="1" applyProtection="1">
      <alignment horizontal="center" vertical="center"/>
      <protection hidden="1"/>
    </xf>
    <xf numFmtId="0" fontId="38" fillId="0" borderId="0" xfId="0" applyFont="1" applyFill="1" applyBorder="1" applyProtection="1">
      <protection hidden="1"/>
    </xf>
    <xf numFmtId="170" fontId="38" fillId="0" borderId="0" xfId="0" applyNumberFormat="1" applyFont="1" applyFill="1" applyBorder="1" applyProtection="1">
      <protection hidden="1"/>
    </xf>
    <xf numFmtId="0" fontId="18" fillId="4" borderId="45" xfId="0" applyFont="1" applyFill="1" applyBorder="1" applyAlignment="1" applyProtection="1">
      <alignment horizontal="center" vertical="center" wrapText="1"/>
      <protection hidden="1"/>
    </xf>
    <xf numFmtId="0" fontId="18" fillId="4" borderId="53" xfId="0" applyFont="1" applyFill="1" applyBorder="1" applyAlignment="1" applyProtection="1">
      <alignment horizontal="center" vertical="center" wrapText="1"/>
      <protection hidden="1"/>
    </xf>
    <xf numFmtId="170" fontId="18" fillId="4" borderId="46" xfId="0" applyNumberFormat="1" applyFont="1" applyFill="1" applyBorder="1" applyAlignment="1" applyProtection="1">
      <alignment horizontal="center" vertical="center" wrapText="1"/>
      <protection hidden="1"/>
    </xf>
    <xf numFmtId="0" fontId="18" fillId="4" borderId="75" xfId="0" applyFont="1" applyFill="1" applyBorder="1" applyAlignment="1" applyProtection="1">
      <alignment horizontal="center" vertical="center" wrapText="1"/>
      <protection hidden="1"/>
    </xf>
    <xf numFmtId="0" fontId="51" fillId="0" borderId="0" xfId="0" applyFont="1" applyAlignment="1" applyProtection="1">
      <alignment horizontal="center" vertical="center" wrapText="1"/>
      <protection hidden="1"/>
    </xf>
    <xf numFmtId="0" fontId="53" fillId="0" borderId="3" xfId="0" applyFont="1" applyBorder="1" applyAlignment="1" applyProtection="1">
      <alignment vertical="center" textRotation="90" wrapText="1"/>
      <protection hidden="1"/>
    </xf>
    <xf numFmtId="0" fontId="38" fillId="0" borderId="3" xfId="0" applyFont="1" applyBorder="1" applyAlignment="1" applyProtection="1">
      <alignment horizontal="center" vertical="center"/>
      <protection hidden="1"/>
    </xf>
    <xf numFmtId="170" fontId="38" fillId="0" borderId="0" xfId="0" applyNumberFormat="1" applyFont="1" applyBorder="1" applyProtection="1">
      <protection hidden="1"/>
    </xf>
    <xf numFmtId="0" fontId="38" fillId="0" borderId="0" xfId="0" applyFont="1" applyBorder="1" applyAlignment="1" applyProtection="1">
      <alignment horizontal="center" vertical="center"/>
      <protection hidden="1"/>
    </xf>
    <xf numFmtId="170" fontId="18" fillId="4" borderId="75" xfId="0" applyNumberFormat="1" applyFont="1" applyFill="1" applyBorder="1" applyAlignment="1" applyProtection="1">
      <alignment horizontal="center" vertical="center" wrapText="1"/>
      <protection hidden="1"/>
    </xf>
    <xf numFmtId="0" fontId="38" fillId="0" borderId="7" xfId="0" applyFont="1" applyBorder="1" applyAlignment="1" applyProtection="1">
      <alignment horizontal="center" vertical="center"/>
      <protection hidden="1"/>
    </xf>
    <xf numFmtId="170" fontId="38" fillId="0" borderId="7" xfId="0" applyNumberFormat="1" applyFont="1" applyBorder="1" applyAlignment="1" applyProtection="1">
      <alignment horizontal="center" vertical="center"/>
      <protection hidden="1"/>
    </xf>
    <xf numFmtId="0" fontId="53" fillId="0" borderId="7" xfId="0" applyFont="1" applyBorder="1" applyProtection="1">
      <protection hidden="1"/>
    </xf>
    <xf numFmtId="0" fontId="38" fillId="0" borderId="8" xfId="0" applyFont="1" applyBorder="1" applyProtection="1">
      <protection hidden="1"/>
    </xf>
    <xf numFmtId="0" fontId="18" fillId="4" borderId="15" xfId="0" applyFont="1" applyFill="1" applyBorder="1" applyAlignment="1" applyProtection="1">
      <alignment horizontal="center" vertical="center" wrapText="1"/>
      <protection hidden="1"/>
    </xf>
    <xf numFmtId="0" fontId="18" fillId="4" borderId="51" xfId="0" applyFont="1" applyFill="1" applyBorder="1" applyAlignment="1" applyProtection="1">
      <alignment horizontal="center" vertical="center" wrapText="1"/>
      <protection hidden="1"/>
    </xf>
    <xf numFmtId="170" fontId="18" fillId="4" borderId="65" xfId="0" applyNumberFormat="1" applyFont="1" applyFill="1" applyBorder="1" applyAlignment="1" applyProtection="1">
      <alignment horizontal="center" vertical="center" wrapText="1"/>
      <protection hidden="1"/>
    </xf>
    <xf numFmtId="0" fontId="38" fillId="2" borderId="51" xfId="0" applyFont="1" applyFill="1" applyBorder="1" applyAlignment="1" applyProtection="1">
      <alignment horizontal="center" vertical="center"/>
      <protection hidden="1"/>
    </xf>
    <xf numFmtId="0" fontId="38" fillId="2" borderId="3" xfId="0" applyFont="1" applyFill="1" applyBorder="1" applyAlignment="1" applyProtection="1">
      <alignment horizontal="center" vertical="center"/>
      <protection hidden="1"/>
    </xf>
    <xf numFmtId="0" fontId="53" fillId="0" borderId="0" xfId="0" applyFont="1" applyBorder="1" applyAlignment="1" applyProtection="1">
      <alignment horizontal="center"/>
      <protection hidden="1"/>
    </xf>
    <xf numFmtId="0" fontId="53" fillId="2" borderId="0" xfId="0" applyFont="1" applyFill="1" applyBorder="1" applyProtection="1">
      <protection hidden="1"/>
    </xf>
    <xf numFmtId="0" fontId="38" fillId="2" borderId="0" xfId="0" applyFont="1" applyFill="1" applyBorder="1" applyAlignment="1" applyProtection="1">
      <alignment horizontal="center" vertical="center"/>
      <protection hidden="1"/>
    </xf>
    <xf numFmtId="170" fontId="38" fillId="2" borderId="0" xfId="0" applyNumberFormat="1" applyFont="1" applyFill="1" applyBorder="1" applyAlignment="1" applyProtection="1">
      <alignment horizontal="center" vertical="center"/>
      <protection hidden="1"/>
    </xf>
    <xf numFmtId="0" fontId="53" fillId="2" borderId="5" xfId="0" applyFont="1" applyFill="1" applyBorder="1" applyProtection="1">
      <protection hidden="1"/>
    </xf>
    <xf numFmtId="0" fontId="53" fillId="0" borderId="29" xfId="0" applyFont="1" applyBorder="1" applyProtection="1">
      <protection hidden="1"/>
    </xf>
    <xf numFmtId="170" fontId="38" fillId="0" borderId="3" xfId="0" applyNumberFormat="1" applyFont="1" applyBorder="1" applyAlignment="1" applyProtection="1">
      <alignment horizontal="center" vertical="center"/>
      <protection hidden="1"/>
    </xf>
    <xf numFmtId="0" fontId="38" fillId="0" borderId="16" xfId="0" applyFont="1" applyBorder="1" applyAlignment="1" applyProtection="1">
      <alignment horizontal="center" vertical="center"/>
      <protection hidden="1"/>
    </xf>
    <xf numFmtId="0" fontId="53" fillId="0" borderId="28" xfId="0" applyFont="1" applyBorder="1" applyAlignment="1" applyProtection="1">
      <alignment vertical="center"/>
      <protection hidden="1"/>
    </xf>
    <xf numFmtId="0" fontId="38" fillId="0" borderId="0" xfId="0" applyFont="1" applyBorder="1" applyAlignment="1" applyProtection="1">
      <alignment vertical="center" textRotation="90"/>
      <protection hidden="1"/>
    </xf>
    <xf numFmtId="0" fontId="53" fillId="0" borderId="0" xfId="0" applyFont="1" applyBorder="1" applyAlignment="1" applyProtection="1">
      <alignment vertical="center"/>
      <protection hidden="1"/>
    </xf>
    <xf numFmtId="170" fontId="38" fillId="0" borderId="0" xfId="0" applyNumberFormat="1" applyFont="1" applyBorder="1" applyAlignment="1" applyProtection="1">
      <alignment horizontal="center" vertical="center"/>
      <protection hidden="1"/>
    </xf>
    <xf numFmtId="14" fontId="38" fillId="0" borderId="0" xfId="0" applyNumberFormat="1" applyFont="1" applyBorder="1" applyAlignment="1" applyProtection="1">
      <alignment horizontal="center" vertical="center"/>
      <protection hidden="1"/>
    </xf>
    <xf numFmtId="0" fontId="18" fillId="4" borderId="19" xfId="0" applyFont="1" applyFill="1" applyBorder="1" applyAlignment="1" applyProtection="1">
      <alignment horizontal="center" vertical="center" wrapText="1"/>
      <protection hidden="1"/>
    </xf>
    <xf numFmtId="0" fontId="18" fillId="4" borderId="21" xfId="0" applyFont="1" applyFill="1" applyBorder="1" applyAlignment="1" applyProtection="1">
      <alignment horizontal="center" vertical="center" wrapText="1"/>
      <protection hidden="1"/>
    </xf>
    <xf numFmtId="0" fontId="18" fillId="4" borderId="22" xfId="0" applyFont="1" applyFill="1" applyBorder="1" applyAlignment="1" applyProtection="1">
      <alignment horizontal="center" vertical="center" wrapText="1"/>
      <protection hidden="1"/>
    </xf>
    <xf numFmtId="170" fontId="18" fillId="4" borderId="20" xfId="0" applyNumberFormat="1" applyFont="1" applyFill="1" applyBorder="1" applyAlignment="1" applyProtection="1">
      <alignment horizontal="center" vertical="center" wrapText="1"/>
      <protection hidden="1"/>
    </xf>
    <xf numFmtId="0" fontId="18" fillId="4" borderId="20" xfId="0" applyFont="1" applyFill="1" applyBorder="1" applyAlignment="1" applyProtection="1">
      <alignment horizontal="center" vertical="center" wrapText="1"/>
      <protection hidden="1"/>
    </xf>
    <xf numFmtId="0" fontId="53" fillId="0" borderId="0" xfId="0" applyFont="1" applyBorder="1" applyAlignment="1" applyProtection="1">
      <alignment horizontal="center" vertical="center"/>
      <protection hidden="1"/>
    </xf>
    <xf numFmtId="0" fontId="53" fillId="0" borderId="24" xfId="0" applyFont="1" applyBorder="1" applyProtection="1">
      <protection hidden="1"/>
    </xf>
    <xf numFmtId="2" fontId="38" fillId="2" borderId="0" xfId="0" applyNumberFormat="1" applyFont="1" applyFill="1" applyBorder="1" applyAlignment="1" applyProtection="1">
      <alignment horizontal="center" vertical="center"/>
      <protection hidden="1"/>
    </xf>
    <xf numFmtId="0" fontId="38" fillId="0" borderId="49" xfId="0" applyFont="1" applyBorder="1" applyProtection="1">
      <protection hidden="1"/>
    </xf>
    <xf numFmtId="0" fontId="18" fillId="4" borderId="65" xfId="0" applyFont="1" applyFill="1" applyBorder="1" applyAlignment="1" applyProtection="1">
      <alignment horizontal="center" vertical="center" wrapText="1"/>
      <protection hidden="1"/>
    </xf>
    <xf numFmtId="0" fontId="53" fillId="0" borderId="39" xfId="0" applyFont="1" applyBorder="1" applyProtection="1">
      <protection hidden="1"/>
    </xf>
    <xf numFmtId="0" fontId="38" fillId="2" borderId="0" xfId="0" applyFont="1" applyFill="1" applyBorder="1" applyProtection="1">
      <protection hidden="1"/>
    </xf>
    <xf numFmtId="0" fontId="53" fillId="0" borderId="47" xfId="0" applyFont="1" applyBorder="1" applyProtection="1">
      <protection hidden="1"/>
    </xf>
    <xf numFmtId="0" fontId="38" fillId="0" borderId="5" xfId="0" applyFont="1" applyBorder="1" applyAlignment="1" applyProtection="1">
      <alignment vertical="center" textRotation="90" wrapText="1"/>
      <protection hidden="1"/>
    </xf>
    <xf numFmtId="0" fontId="38" fillId="0" borderId="5" xfId="0" applyFont="1" applyBorder="1" applyAlignment="1" applyProtection="1">
      <alignment horizontal="center" vertical="center"/>
      <protection hidden="1"/>
    </xf>
    <xf numFmtId="0" fontId="53" fillId="0" borderId="5" xfId="0" applyFont="1" applyBorder="1" applyAlignment="1" applyProtection="1">
      <alignment vertical="center"/>
      <protection hidden="1"/>
    </xf>
    <xf numFmtId="0" fontId="38" fillId="2" borderId="5" xfId="0" applyFont="1" applyFill="1" applyBorder="1" applyAlignment="1" applyProtection="1">
      <alignment horizontal="center" vertical="center"/>
      <protection hidden="1"/>
    </xf>
    <xf numFmtId="170" fontId="38" fillId="2" borderId="5" xfId="0" applyNumberFormat="1" applyFont="1" applyFill="1" applyBorder="1" applyAlignment="1" applyProtection="1">
      <alignment horizontal="center" vertical="center"/>
      <protection hidden="1"/>
    </xf>
    <xf numFmtId="14" fontId="38" fillId="2" borderId="5" xfId="0" applyNumberFormat="1" applyFont="1" applyFill="1" applyBorder="1" applyAlignment="1" applyProtection="1">
      <alignment horizontal="center" vertical="center"/>
      <protection hidden="1"/>
    </xf>
    <xf numFmtId="0" fontId="38" fillId="2" borderId="5" xfId="0" applyFont="1" applyFill="1" applyBorder="1" applyProtection="1">
      <protection hidden="1"/>
    </xf>
    <xf numFmtId="167" fontId="5" fillId="6" borderId="40" xfId="0" applyNumberFormat="1" applyFont="1" applyFill="1" applyBorder="1" applyAlignment="1" applyProtection="1">
      <alignment horizontal="center" vertical="center" wrapText="1"/>
      <protection hidden="1"/>
    </xf>
    <xf numFmtId="165" fontId="5" fillId="6" borderId="44" xfId="0" applyNumberFormat="1" applyFont="1" applyFill="1" applyBorder="1" applyAlignment="1" applyProtection="1">
      <alignment horizontal="center" vertical="center" wrapText="1"/>
      <protection hidden="1"/>
    </xf>
    <xf numFmtId="0" fontId="57" fillId="2" borderId="23" xfId="0" applyFont="1" applyFill="1" applyBorder="1" applyAlignment="1" applyProtection="1">
      <alignment horizontal="center" vertical="center" wrapText="1"/>
      <protection hidden="1"/>
    </xf>
    <xf numFmtId="0" fontId="53" fillId="2" borderId="3" xfId="0" applyFont="1" applyFill="1" applyBorder="1" applyProtection="1">
      <protection hidden="1"/>
    </xf>
    <xf numFmtId="0" fontId="53" fillId="2" borderId="6" xfId="0" applyFont="1" applyFill="1" applyBorder="1" applyProtection="1">
      <protection hidden="1"/>
    </xf>
    <xf numFmtId="0" fontId="53" fillId="2" borderId="7" xfId="0" applyFont="1" applyFill="1" applyBorder="1" applyProtection="1">
      <protection hidden="1"/>
    </xf>
    <xf numFmtId="0" fontId="38" fillId="2" borderId="7" xfId="0" applyFont="1" applyFill="1" applyBorder="1" applyAlignment="1" applyProtection="1">
      <alignment horizontal="center" vertical="center"/>
      <protection hidden="1"/>
    </xf>
    <xf numFmtId="170" fontId="38" fillId="2" borderId="7" xfId="0" applyNumberFormat="1" applyFont="1" applyFill="1" applyBorder="1" applyAlignment="1" applyProtection="1">
      <alignment horizontal="center" vertical="center"/>
      <protection hidden="1"/>
    </xf>
    <xf numFmtId="0" fontId="38" fillId="2" borderId="8" xfId="0" applyFont="1" applyFill="1" applyBorder="1" applyProtection="1">
      <protection hidden="1"/>
    </xf>
    <xf numFmtId="0" fontId="53" fillId="0" borderId="7" xfId="0" applyFont="1" applyBorder="1" applyAlignment="1" applyProtection="1">
      <alignment horizontal="center" vertical="center"/>
      <protection hidden="1"/>
    </xf>
    <xf numFmtId="0" fontId="53" fillId="0" borderId="8" xfId="0" applyFont="1" applyBorder="1" applyAlignment="1" applyProtection="1">
      <alignment horizontal="center" vertical="center"/>
      <protection hidden="1"/>
    </xf>
    <xf numFmtId="0" fontId="38" fillId="2" borderId="0" xfId="0" applyFont="1" applyFill="1" applyBorder="1" applyAlignment="1" applyProtection="1">
      <alignment vertical="center" textRotation="90"/>
      <protection hidden="1"/>
    </xf>
    <xf numFmtId="0" fontId="38" fillId="2" borderId="3" xfId="0" applyFont="1" applyFill="1" applyBorder="1" applyAlignment="1" applyProtection="1">
      <alignment vertical="center" textRotation="90"/>
      <protection hidden="1"/>
    </xf>
    <xf numFmtId="0" fontId="38" fillId="2" borderId="5" xfId="0" applyFont="1" applyFill="1" applyBorder="1" applyAlignment="1" applyProtection="1">
      <alignment vertical="center" textRotation="90"/>
      <protection hidden="1"/>
    </xf>
    <xf numFmtId="2" fontId="5" fillId="6" borderId="23" xfId="0" applyNumberFormat="1" applyFont="1" applyFill="1" applyBorder="1" applyAlignment="1" applyProtection="1">
      <alignment horizontal="center" vertical="center" wrapText="1"/>
      <protection hidden="1"/>
    </xf>
    <xf numFmtId="14" fontId="58" fillId="4" borderId="9" xfId="0" applyNumberFormat="1" applyFont="1" applyFill="1" applyBorder="1" applyAlignment="1" applyProtection="1">
      <alignment horizontal="center" vertical="center" wrapText="1"/>
      <protection hidden="1"/>
    </xf>
    <xf numFmtId="1" fontId="3" fillId="6" borderId="34" xfId="0" applyNumberFormat="1" applyFont="1" applyFill="1" applyBorder="1" applyAlignment="1" applyProtection="1">
      <alignment horizontal="center" vertical="center" wrapText="1"/>
      <protection hidden="1"/>
    </xf>
    <xf numFmtId="1" fontId="3" fillId="6" borderId="9" xfId="0" applyNumberFormat="1" applyFont="1" applyFill="1" applyBorder="1" applyAlignment="1" applyProtection="1">
      <alignment horizontal="center" vertical="center" wrapText="1"/>
      <protection hidden="1"/>
    </xf>
    <xf numFmtId="172" fontId="20" fillId="6" borderId="34" xfId="0" applyNumberFormat="1" applyFont="1" applyFill="1" applyBorder="1" applyAlignment="1" applyProtection="1">
      <alignment horizontal="center" vertical="center" wrapText="1"/>
      <protection hidden="1"/>
    </xf>
    <xf numFmtId="167" fontId="20" fillId="6" borderId="37" xfId="0" applyNumberFormat="1" applyFont="1" applyFill="1" applyBorder="1" applyAlignment="1" applyProtection="1">
      <alignment horizontal="center" vertical="center" wrapText="1"/>
      <protection hidden="1"/>
    </xf>
    <xf numFmtId="2" fontId="5" fillId="6" borderId="41" xfId="0" applyNumberFormat="1" applyFont="1" applyFill="1" applyBorder="1" applyAlignment="1" applyProtection="1">
      <alignment horizontal="center" vertical="center" wrapText="1"/>
      <protection hidden="1"/>
    </xf>
    <xf numFmtId="2" fontId="16" fillId="18" borderId="2" xfId="1" applyNumberFormat="1" applyFont="1" applyFill="1" applyBorder="1" applyAlignment="1" applyProtection="1">
      <alignment horizontal="center" vertical="center" wrapText="1"/>
      <protection hidden="1"/>
    </xf>
    <xf numFmtId="2" fontId="16" fillId="18" borderId="72" xfId="1" applyNumberFormat="1" applyFont="1" applyFill="1" applyBorder="1" applyAlignment="1" applyProtection="1">
      <alignment horizontal="center" vertical="center" wrapText="1"/>
      <protection hidden="1"/>
    </xf>
    <xf numFmtId="0" fontId="53" fillId="0" borderId="40" xfId="0" applyFont="1" applyBorder="1" applyProtection="1">
      <protection hidden="1"/>
    </xf>
    <xf numFmtId="0" fontId="53" fillId="0" borderId="44" xfId="0" applyFont="1" applyFill="1" applyBorder="1" applyProtection="1">
      <protection hidden="1"/>
    </xf>
    <xf numFmtId="166" fontId="3" fillId="6" borderId="9" xfId="0" applyNumberFormat="1" applyFont="1" applyFill="1" applyBorder="1" applyAlignment="1" applyProtection="1">
      <alignment horizontal="center" vertical="center"/>
      <protection hidden="1"/>
    </xf>
    <xf numFmtId="165" fontId="20" fillId="6" borderId="30" xfId="0" applyNumberFormat="1" applyFont="1" applyFill="1" applyBorder="1" applyAlignment="1" applyProtection="1">
      <alignment horizontal="center" vertical="center" wrapText="1"/>
      <protection hidden="1"/>
    </xf>
    <xf numFmtId="165" fontId="20" fillId="10" borderId="36" xfId="0" applyNumberFormat="1" applyFont="1" applyFill="1" applyBorder="1" applyAlignment="1" applyProtection="1">
      <alignment horizontal="center" vertical="center" wrapText="1"/>
      <protection hidden="1"/>
    </xf>
    <xf numFmtId="0" fontId="38" fillId="0" borderId="3" xfId="0" applyFont="1" applyFill="1" applyBorder="1" applyAlignment="1" applyProtection="1">
      <alignment horizontal="center" vertical="center" wrapText="1"/>
      <protection hidden="1"/>
    </xf>
    <xf numFmtId="0" fontId="38" fillId="0" borderId="3" xfId="0" applyFont="1" applyFill="1" applyBorder="1" applyAlignment="1" applyProtection="1">
      <alignment horizontal="center" vertical="center"/>
      <protection hidden="1"/>
    </xf>
    <xf numFmtId="170" fontId="38" fillId="0" borderId="3" xfId="0" applyNumberFormat="1" applyFont="1" applyFill="1" applyBorder="1" applyAlignment="1" applyProtection="1">
      <alignment horizontal="center" vertical="center"/>
      <protection hidden="1"/>
    </xf>
    <xf numFmtId="0" fontId="38" fillId="0" borderId="4" xfId="0" applyFont="1" applyFill="1" applyBorder="1" applyProtection="1">
      <protection hidden="1"/>
    </xf>
    <xf numFmtId="0" fontId="38" fillId="0" borderId="5" xfId="0" applyFont="1" applyFill="1" applyBorder="1" applyAlignment="1" applyProtection="1">
      <alignment horizontal="center" vertical="center" wrapText="1"/>
      <protection hidden="1"/>
    </xf>
    <xf numFmtId="0" fontId="38" fillId="0" borderId="5" xfId="0" applyFont="1" applyFill="1" applyBorder="1" applyAlignment="1" applyProtection="1">
      <alignment horizontal="center" vertical="center"/>
      <protection hidden="1"/>
    </xf>
    <xf numFmtId="0" fontId="38" fillId="0" borderId="0" xfId="0" applyFont="1" applyFill="1" applyBorder="1" applyAlignment="1" applyProtection="1">
      <alignment horizontal="center" vertical="center" wrapText="1"/>
      <protection hidden="1"/>
    </xf>
    <xf numFmtId="170" fontId="38" fillId="0" borderId="0" xfId="0" applyNumberFormat="1" applyFont="1" applyFill="1" applyBorder="1" applyAlignment="1" applyProtection="1">
      <alignment horizontal="center" vertical="center"/>
      <protection hidden="1"/>
    </xf>
    <xf numFmtId="0" fontId="53" fillId="0" borderId="20" xfId="0" applyFont="1" applyBorder="1" applyAlignment="1" applyProtection="1">
      <alignment horizontal="center" vertical="center"/>
      <protection hidden="1"/>
    </xf>
    <xf numFmtId="0" fontId="53" fillId="0" borderId="19" xfId="0" applyFont="1" applyBorder="1" applyAlignment="1" applyProtection="1">
      <alignment horizontal="center" vertical="center"/>
      <protection hidden="1"/>
    </xf>
    <xf numFmtId="0" fontId="53" fillId="0" borderId="22" xfId="0" applyFont="1" applyBorder="1" applyAlignment="1" applyProtection="1">
      <alignment horizontal="center" vertical="center"/>
      <protection hidden="1"/>
    </xf>
    <xf numFmtId="0" fontId="38" fillId="0" borderId="49" xfId="0" applyFont="1" applyFill="1" applyBorder="1" applyProtection="1">
      <protection hidden="1"/>
    </xf>
    <xf numFmtId="0" fontId="53" fillId="0" borderId="5" xfId="0" applyFont="1" applyBorder="1" applyProtection="1">
      <protection hidden="1"/>
    </xf>
    <xf numFmtId="0" fontId="38" fillId="0" borderId="3" xfId="0" applyFont="1" applyFill="1" applyBorder="1" applyProtection="1">
      <protection hidden="1"/>
    </xf>
    <xf numFmtId="0" fontId="38" fillId="0" borderId="7" xfId="0" applyFont="1" applyBorder="1" applyProtection="1">
      <protection hidden="1"/>
    </xf>
    <xf numFmtId="0" fontId="38" fillId="0" borderId="2" xfId="0" applyFont="1" applyBorder="1" applyProtection="1">
      <protection hidden="1"/>
    </xf>
    <xf numFmtId="0" fontId="38" fillId="0" borderId="10" xfId="0" applyFont="1" applyFill="1" applyBorder="1" applyProtection="1">
      <protection hidden="1"/>
    </xf>
    <xf numFmtId="1" fontId="38" fillId="0" borderId="0" xfId="0" applyNumberFormat="1" applyFont="1" applyFill="1" applyBorder="1" applyAlignment="1" applyProtection="1">
      <alignment vertical="center" wrapText="1"/>
      <protection hidden="1"/>
    </xf>
    <xf numFmtId="166" fontId="38" fillId="0" borderId="0" xfId="0" applyNumberFormat="1" applyFont="1" applyBorder="1" applyAlignment="1" applyProtection="1">
      <alignment horizontal="center" vertical="center"/>
      <protection hidden="1"/>
    </xf>
    <xf numFmtId="0" fontId="53" fillId="0" borderId="49" xfId="0" applyFont="1" applyFill="1" applyBorder="1" applyAlignment="1" applyProtection="1">
      <alignment horizontal="center" vertical="center"/>
      <protection hidden="1"/>
    </xf>
    <xf numFmtId="166" fontId="3" fillId="5" borderId="32" xfId="0" applyNumberFormat="1" applyFont="1" applyFill="1" applyBorder="1" applyAlignment="1" applyProtection="1">
      <alignment horizontal="center" vertical="center"/>
      <protection locked="0" hidden="1"/>
    </xf>
    <xf numFmtId="0" fontId="3" fillId="5" borderId="44" xfId="0" applyFont="1" applyFill="1" applyBorder="1" applyAlignment="1" applyProtection="1">
      <alignment horizontal="center" vertical="center"/>
      <protection locked="0" hidden="1"/>
    </xf>
    <xf numFmtId="0" fontId="3" fillId="5" borderId="44" xfId="0" applyFont="1" applyFill="1" applyBorder="1" applyAlignment="1" applyProtection="1">
      <alignment horizontal="center" vertical="center" wrapText="1"/>
      <protection locked="0" hidden="1"/>
    </xf>
    <xf numFmtId="2" fontId="20" fillId="0" borderId="0" xfId="0" applyNumberFormat="1" applyFont="1" applyAlignment="1" applyProtection="1">
      <alignment vertical="center" wrapText="1"/>
      <protection hidden="1"/>
    </xf>
    <xf numFmtId="0" fontId="20" fillId="2" borderId="3" xfId="0" applyFont="1" applyFill="1" applyBorder="1" applyAlignment="1" applyProtection="1">
      <alignment vertical="center" wrapText="1"/>
      <protection hidden="1"/>
    </xf>
    <xf numFmtId="0" fontId="20" fillId="2" borderId="4" xfId="0" applyFont="1" applyFill="1" applyBorder="1" applyAlignment="1" applyProtection="1">
      <alignment vertical="center" wrapText="1"/>
      <protection hidden="1"/>
    </xf>
    <xf numFmtId="0" fontId="20" fillId="2" borderId="47" xfId="0" applyFont="1" applyFill="1" applyBorder="1" applyAlignment="1" applyProtection="1">
      <alignment vertical="center" wrapText="1"/>
      <protection hidden="1"/>
    </xf>
    <xf numFmtId="0" fontId="20" fillId="2" borderId="5" xfId="0" applyFont="1" applyFill="1" applyBorder="1" applyAlignment="1" applyProtection="1">
      <alignment vertical="center" wrapText="1"/>
      <protection hidden="1"/>
    </xf>
    <xf numFmtId="0" fontId="20" fillId="2" borderId="38" xfId="0" applyFont="1" applyFill="1" applyBorder="1" applyAlignment="1" applyProtection="1">
      <alignment vertical="center" wrapText="1"/>
      <protection hidden="1"/>
    </xf>
    <xf numFmtId="166" fontId="3" fillId="6" borderId="40" xfId="0" applyNumberFormat="1" applyFont="1" applyFill="1" applyBorder="1" applyAlignment="1" applyProtection="1">
      <alignment horizontal="center" vertical="center"/>
      <protection hidden="1"/>
    </xf>
    <xf numFmtId="1" fontId="3" fillId="5" borderId="40" xfId="0" applyNumberFormat="1" applyFont="1" applyFill="1" applyBorder="1" applyAlignment="1" applyProtection="1">
      <alignment horizontal="center" vertical="center"/>
      <protection locked="0" hidden="1"/>
    </xf>
    <xf numFmtId="1" fontId="3" fillId="5" borderId="40" xfId="0" applyNumberFormat="1" applyFont="1" applyFill="1" applyBorder="1" applyAlignment="1" applyProtection="1">
      <alignment horizontal="center" vertical="center" wrapText="1"/>
      <protection locked="0" hidden="1"/>
    </xf>
    <xf numFmtId="1" fontId="3" fillId="6" borderId="41" xfId="0" applyNumberFormat="1" applyFont="1" applyFill="1" applyBorder="1" applyAlignment="1" applyProtection="1">
      <alignment horizontal="center" vertical="center" wrapText="1"/>
      <protection hidden="1"/>
    </xf>
    <xf numFmtId="166" fontId="3" fillId="6" borderId="44" xfId="0" applyNumberFormat="1" applyFont="1" applyFill="1" applyBorder="1" applyAlignment="1" applyProtection="1">
      <alignment horizontal="center" vertical="center"/>
      <protection hidden="1"/>
    </xf>
    <xf numFmtId="1" fontId="3" fillId="5" borderId="44" xfId="0" applyNumberFormat="1" applyFont="1" applyFill="1" applyBorder="1" applyAlignment="1" applyProtection="1">
      <alignment horizontal="center" vertical="center"/>
      <protection locked="0" hidden="1"/>
    </xf>
    <xf numFmtId="1" fontId="3" fillId="5" borderId="44" xfId="0" applyNumberFormat="1" applyFont="1" applyFill="1" applyBorder="1" applyAlignment="1" applyProtection="1">
      <alignment horizontal="center" vertical="center" wrapText="1"/>
      <protection locked="0" hidden="1"/>
    </xf>
    <xf numFmtId="1" fontId="3" fillId="6" borderId="37" xfId="0" applyNumberFormat="1" applyFont="1" applyFill="1" applyBorder="1" applyAlignment="1" applyProtection="1">
      <alignment horizontal="center" vertical="center" wrapText="1"/>
      <protection hidden="1"/>
    </xf>
    <xf numFmtId="166" fontId="3" fillId="5" borderId="43" xfId="0" applyNumberFormat="1" applyFont="1" applyFill="1" applyBorder="1" applyAlignment="1" applyProtection="1">
      <alignment horizontal="center" vertical="center"/>
      <protection locked="0" hidden="1"/>
    </xf>
    <xf numFmtId="1" fontId="3" fillId="6" borderId="44" xfId="0" applyNumberFormat="1" applyFont="1" applyFill="1" applyBorder="1" applyAlignment="1" applyProtection="1">
      <alignment horizontal="center" vertical="center" wrapText="1"/>
      <protection hidden="1"/>
    </xf>
    <xf numFmtId="0" fontId="3" fillId="5" borderId="39" xfId="0" applyFont="1" applyFill="1" applyBorder="1" applyAlignment="1" applyProtection="1">
      <alignment horizontal="center" vertical="center"/>
      <protection locked="0" hidden="1"/>
    </xf>
    <xf numFmtId="0" fontId="3" fillId="5" borderId="40" xfId="0" applyFont="1" applyFill="1" applyBorder="1" applyAlignment="1" applyProtection="1">
      <alignment horizontal="center" vertical="center"/>
      <protection locked="0" hidden="1"/>
    </xf>
    <xf numFmtId="0" fontId="3" fillId="5" borderId="40" xfId="0" applyFont="1" applyFill="1" applyBorder="1" applyAlignment="1" applyProtection="1">
      <alignment horizontal="center" vertical="center" wrapText="1"/>
      <protection locked="0" hidden="1"/>
    </xf>
    <xf numFmtId="1" fontId="3" fillId="6" borderId="40" xfId="0" applyNumberFormat="1" applyFont="1" applyFill="1" applyBorder="1" applyAlignment="1" applyProtection="1">
      <alignment horizontal="center" vertical="center" wrapText="1"/>
      <protection hidden="1"/>
    </xf>
    <xf numFmtId="0" fontId="3" fillId="5" borderId="41" xfId="0" applyFont="1" applyFill="1" applyBorder="1" applyAlignment="1" applyProtection="1">
      <alignment horizontal="center" vertical="center" wrapText="1"/>
      <protection locked="0" hidden="1"/>
    </xf>
    <xf numFmtId="0" fontId="7" fillId="4" borderId="19" xfId="0" applyFont="1" applyFill="1" applyBorder="1" applyAlignment="1" applyProtection="1">
      <alignment horizontal="center" vertical="center" wrapText="1"/>
      <protection hidden="1"/>
    </xf>
    <xf numFmtId="0" fontId="7" fillId="4" borderId="22" xfId="0" applyFont="1" applyFill="1" applyBorder="1" applyAlignment="1" applyProtection="1">
      <alignment horizontal="center" vertical="center" wrapText="1"/>
      <protection hidden="1"/>
    </xf>
    <xf numFmtId="0" fontId="24" fillId="4" borderId="22" xfId="0" applyFont="1" applyFill="1" applyBorder="1" applyAlignment="1" applyProtection="1">
      <alignment horizontal="center" vertical="center" wrapText="1"/>
      <protection hidden="1"/>
    </xf>
    <xf numFmtId="0" fontId="7" fillId="4" borderId="20" xfId="0" applyFont="1" applyFill="1" applyBorder="1" applyAlignment="1" applyProtection="1">
      <alignment horizontal="center" vertical="center" wrapText="1"/>
      <protection hidden="1"/>
    </xf>
    <xf numFmtId="0" fontId="23" fillId="4" borderId="19" xfId="0" applyFont="1" applyFill="1" applyBorder="1" applyAlignment="1" applyProtection="1">
      <alignment horizontal="center" vertical="center" wrapText="1"/>
      <protection hidden="1"/>
    </xf>
    <xf numFmtId="0" fontId="9" fillId="21" borderId="71" xfId="6" applyBorder="1" applyAlignment="1" applyProtection="1">
      <alignment horizontal="center" vertical="center" wrapText="1"/>
      <protection locked="0" hidden="1"/>
    </xf>
    <xf numFmtId="0" fontId="9" fillId="21" borderId="50" xfId="6" applyBorder="1" applyAlignment="1" applyProtection="1">
      <alignment horizontal="center" vertical="center" wrapText="1"/>
      <protection locked="0" hidden="1"/>
    </xf>
    <xf numFmtId="0" fontId="18" fillId="4" borderId="71" xfId="0" applyFont="1" applyFill="1" applyBorder="1" applyAlignment="1" applyProtection="1">
      <alignment horizontal="center" vertical="center"/>
      <protection hidden="1"/>
    </xf>
    <xf numFmtId="0" fontId="18" fillId="4" borderId="71" xfId="0" applyFont="1" applyFill="1" applyBorder="1" applyAlignment="1" applyProtection="1">
      <alignment horizontal="center" vertical="center" wrapText="1"/>
      <protection hidden="1"/>
    </xf>
    <xf numFmtId="0" fontId="53" fillId="0" borderId="40" xfId="0" applyFont="1" applyBorder="1" applyAlignment="1" applyProtection="1">
      <alignment horizontal="center"/>
      <protection hidden="1"/>
    </xf>
    <xf numFmtId="0" fontId="38" fillId="0" borderId="41" xfId="0" applyFont="1" applyBorder="1" applyAlignment="1" applyProtection="1">
      <alignment horizontal="center"/>
      <protection hidden="1"/>
    </xf>
    <xf numFmtId="0" fontId="9" fillId="21" borderId="8" xfId="6" applyBorder="1" applyAlignment="1" applyProtection="1">
      <alignment horizontal="center" vertical="center" wrapText="1"/>
      <protection locked="0" hidden="1"/>
    </xf>
    <xf numFmtId="0" fontId="38" fillId="0" borderId="51" xfId="0" applyFont="1" applyBorder="1" applyAlignment="1" applyProtection="1">
      <alignment horizontal="center"/>
      <protection hidden="1"/>
    </xf>
    <xf numFmtId="0" fontId="38" fillId="0" borderId="65" xfId="0" applyFont="1" applyBorder="1" applyAlignment="1" applyProtection="1">
      <alignment horizontal="center"/>
      <protection hidden="1"/>
    </xf>
    <xf numFmtId="2" fontId="18" fillId="13" borderId="20" xfId="1" applyNumberFormat="1" applyFont="1" applyFill="1" applyBorder="1" applyAlignment="1" applyProtection="1">
      <alignment horizontal="center" vertical="center" wrapText="1"/>
      <protection hidden="1"/>
    </xf>
    <xf numFmtId="2" fontId="18" fillId="13" borderId="1" xfId="1" applyNumberFormat="1" applyFont="1" applyFill="1" applyBorder="1" applyAlignment="1" applyProtection="1">
      <alignment horizontal="center" vertical="center" wrapText="1"/>
      <protection hidden="1"/>
    </xf>
    <xf numFmtId="2" fontId="18" fillId="18" borderId="20" xfId="1" applyNumberFormat="1" applyFont="1" applyFill="1" applyBorder="1" applyAlignment="1" applyProtection="1">
      <alignment horizontal="center" vertical="center" wrapText="1"/>
      <protection hidden="1"/>
    </xf>
    <xf numFmtId="170" fontId="53" fillId="0" borderId="0" xfId="0" applyNumberFormat="1" applyFont="1" applyFill="1" applyBorder="1" applyProtection="1">
      <protection hidden="1"/>
    </xf>
    <xf numFmtId="0" fontId="38" fillId="2" borderId="55" xfId="0" applyFont="1" applyFill="1" applyBorder="1" applyAlignment="1" applyProtection="1">
      <alignment horizontal="center"/>
      <protection hidden="1"/>
    </xf>
    <xf numFmtId="0" fontId="38" fillId="2" borderId="57" xfId="0" applyFont="1" applyFill="1" applyBorder="1" applyAlignment="1" applyProtection="1">
      <alignment horizontal="center"/>
      <protection hidden="1"/>
    </xf>
    <xf numFmtId="0" fontId="38" fillId="18" borderId="1" xfId="0" applyFont="1" applyFill="1" applyBorder="1" applyAlignment="1" applyProtection="1">
      <alignment horizontal="center" vertical="center"/>
      <protection hidden="1"/>
    </xf>
    <xf numFmtId="2" fontId="38" fillId="0" borderId="0" xfId="0" applyNumberFormat="1" applyFont="1" applyBorder="1" applyAlignment="1" applyProtection="1">
      <alignment horizontal="center" vertical="center"/>
      <protection hidden="1"/>
    </xf>
    <xf numFmtId="167" fontId="5" fillId="4" borderId="69" xfId="0" applyNumberFormat="1" applyFont="1" applyFill="1" applyBorder="1" applyAlignment="1" applyProtection="1">
      <alignment horizontal="center" vertical="center" wrapText="1"/>
      <protection hidden="1"/>
    </xf>
    <xf numFmtId="1" fontId="9" fillId="21" borderId="1" xfId="6" applyNumberFormat="1" applyBorder="1" applyAlignment="1" applyProtection="1">
      <alignment horizontal="center" vertical="center"/>
      <protection locked="0" hidden="1"/>
    </xf>
    <xf numFmtId="0" fontId="36" fillId="6" borderId="34" xfId="0" applyFont="1" applyFill="1" applyBorder="1" applyAlignment="1" applyProtection="1">
      <alignment horizontal="center" vertical="center" wrapText="1"/>
      <protection hidden="1"/>
    </xf>
    <xf numFmtId="0" fontId="36" fillId="6" borderId="9" xfId="0" applyFont="1" applyFill="1" applyBorder="1" applyAlignment="1" applyProtection="1">
      <alignment horizontal="center" vertical="center" wrapText="1"/>
      <protection hidden="1"/>
    </xf>
    <xf numFmtId="0" fontId="38" fillId="29" borderId="0" xfId="0" applyFont="1" applyFill="1" applyBorder="1" applyProtection="1">
      <protection hidden="1"/>
    </xf>
    <xf numFmtId="0" fontId="38" fillId="6" borderId="9" xfId="0" applyFont="1" applyFill="1" applyBorder="1" applyAlignment="1" applyProtection="1">
      <alignment horizontal="center" vertical="center"/>
      <protection hidden="1"/>
    </xf>
    <xf numFmtId="0" fontId="38" fillId="6" borderId="32" xfId="0" applyFont="1" applyFill="1" applyBorder="1" applyAlignment="1" applyProtection="1">
      <alignment horizontal="center" vertical="center"/>
      <protection hidden="1"/>
    </xf>
    <xf numFmtId="1" fontId="20" fillId="6" borderId="9" xfId="0" applyNumberFormat="1" applyFont="1" applyFill="1" applyBorder="1" applyAlignment="1" applyProtection="1">
      <alignment horizontal="center" vertical="center" wrapText="1"/>
      <protection hidden="1"/>
    </xf>
    <xf numFmtId="0" fontId="20" fillId="6" borderId="34" xfId="0" applyFont="1" applyFill="1" applyBorder="1" applyAlignment="1" applyProtection="1">
      <alignment horizontal="center" vertical="center"/>
      <protection hidden="1"/>
    </xf>
    <xf numFmtId="0" fontId="18" fillId="6" borderId="39" xfId="0" applyFont="1" applyFill="1" applyBorder="1" applyAlignment="1" applyProtection="1">
      <alignment horizontal="center" vertical="center"/>
      <protection hidden="1"/>
    </xf>
    <xf numFmtId="0" fontId="18" fillId="6" borderId="43" xfId="0" applyFont="1" applyFill="1" applyBorder="1" applyAlignment="1" applyProtection="1">
      <alignment horizontal="center" vertical="center"/>
      <protection hidden="1"/>
    </xf>
    <xf numFmtId="2" fontId="38" fillId="6" borderId="9" xfId="0" applyNumberFormat="1" applyFont="1" applyFill="1" applyBorder="1" applyAlignment="1" applyProtection="1">
      <alignment vertical="center"/>
      <protection hidden="1"/>
    </xf>
    <xf numFmtId="0" fontId="38" fillId="6" borderId="9" xfId="0" applyFont="1" applyFill="1" applyBorder="1" applyAlignment="1" applyProtection="1">
      <alignment vertical="center"/>
      <protection hidden="1"/>
    </xf>
    <xf numFmtId="0" fontId="38" fillId="6" borderId="11" xfId="0" applyFont="1" applyFill="1" applyBorder="1" applyAlignment="1" applyProtection="1">
      <alignment vertical="center"/>
      <protection hidden="1"/>
    </xf>
    <xf numFmtId="0" fontId="38" fillId="6" borderId="23" xfId="0" applyFont="1" applyFill="1" applyBorder="1" applyAlignment="1" applyProtection="1">
      <alignment vertical="center"/>
      <protection hidden="1"/>
    </xf>
    <xf numFmtId="0" fontId="38" fillId="6" borderId="34" xfId="0" applyFont="1" applyFill="1" applyBorder="1" applyAlignment="1" applyProtection="1">
      <alignment vertical="center" wrapText="1"/>
      <protection hidden="1"/>
    </xf>
    <xf numFmtId="0" fontId="38" fillId="6" borderId="43" xfId="0" applyFont="1" applyFill="1" applyBorder="1" applyAlignment="1" applyProtection="1">
      <alignment horizontal="center" vertical="center"/>
      <protection hidden="1"/>
    </xf>
    <xf numFmtId="2" fontId="38" fillId="6" borderId="44" xfId="0" applyNumberFormat="1" applyFont="1" applyFill="1" applyBorder="1" applyAlignment="1" applyProtection="1">
      <alignment vertical="center"/>
      <protection hidden="1"/>
    </xf>
    <xf numFmtId="0" fontId="38" fillId="6" borderId="44" xfId="0" applyFont="1" applyFill="1" applyBorder="1" applyAlignment="1" applyProtection="1">
      <alignment vertical="center"/>
      <protection hidden="1"/>
    </xf>
    <xf numFmtId="0" fontId="18" fillId="6" borderId="39" xfId="0" applyFont="1" applyFill="1" applyBorder="1" applyAlignment="1" applyProtection="1">
      <alignment horizontal="center" vertical="center" wrapText="1"/>
      <protection hidden="1"/>
    </xf>
    <xf numFmtId="2" fontId="38" fillId="6" borderId="40" xfId="0" applyNumberFormat="1" applyFont="1" applyFill="1" applyBorder="1" applyAlignment="1" applyProtection="1">
      <alignment horizontal="center" vertical="center" wrapText="1"/>
      <protection hidden="1"/>
    </xf>
    <xf numFmtId="0" fontId="38" fillId="6" borderId="40" xfId="0" applyFont="1" applyFill="1" applyBorder="1" applyAlignment="1" applyProtection="1">
      <alignment horizontal="center" vertical="center"/>
      <protection hidden="1"/>
    </xf>
    <xf numFmtId="165" fontId="38" fillId="6" borderId="40" xfId="0" applyNumberFormat="1" applyFont="1" applyFill="1" applyBorder="1" applyAlignment="1" applyProtection="1">
      <alignment horizontal="center" vertical="center" wrapText="1"/>
      <protection hidden="1"/>
    </xf>
    <xf numFmtId="0" fontId="38" fillId="6" borderId="41" xfId="0" applyFont="1" applyFill="1" applyBorder="1" applyAlignment="1" applyProtection="1">
      <alignment horizontal="center" vertical="center" wrapText="1"/>
      <protection hidden="1"/>
    </xf>
    <xf numFmtId="0" fontId="18" fillId="6" borderId="43" xfId="0" applyFont="1" applyFill="1" applyBorder="1" applyAlignment="1" applyProtection="1">
      <alignment horizontal="center" vertical="center" wrapText="1"/>
      <protection hidden="1"/>
    </xf>
    <xf numFmtId="14" fontId="38" fillId="6" borderId="44" xfId="0" applyNumberFormat="1" applyFont="1" applyFill="1" applyBorder="1" applyAlignment="1" applyProtection="1">
      <alignment horizontal="center" vertical="center" wrapText="1"/>
      <protection hidden="1"/>
    </xf>
    <xf numFmtId="2" fontId="38" fillId="6" borderId="44" xfId="0" applyNumberFormat="1" applyFont="1" applyFill="1" applyBorder="1" applyAlignment="1" applyProtection="1">
      <alignment horizontal="center" vertical="center" wrapText="1"/>
      <protection hidden="1"/>
    </xf>
    <xf numFmtId="0" fontId="38" fillId="6" borderId="53" xfId="0" applyFont="1" applyFill="1" applyBorder="1" applyAlignment="1" applyProtection="1">
      <alignment horizontal="center" vertical="center"/>
      <protection hidden="1"/>
    </xf>
    <xf numFmtId="165" fontId="38" fillId="6" borderId="44" xfId="0" applyNumberFormat="1" applyFont="1" applyFill="1" applyBorder="1" applyAlignment="1" applyProtection="1">
      <alignment horizontal="center" vertical="center" wrapText="1"/>
      <protection hidden="1"/>
    </xf>
    <xf numFmtId="0" fontId="38" fillId="6" borderId="37" xfId="0" applyFont="1" applyFill="1" applyBorder="1" applyAlignment="1" applyProtection="1">
      <alignment horizontal="center" vertical="center" wrapText="1"/>
      <protection hidden="1"/>
    </xf>
    <xf numFmtId="0" fontId="38" fillId="6" borderId="48" xfId="0" applyFont="1" applyFill="1" applyBorder="1" applyAlignment="1" applyProtection="1">
      <alignment horizontal="center" vertical="center"/>
      <protection hidden="1"/>
    </xf>
    <xf numFmtId="0" fontId="38" fillId="6" borderId="21" xfId="0" applyFont="1" applyFill="1" applyBorder="1" applyAlignment="1" applyProtection="1">
      <alignment horizontal="center" vertical="center"/>
      <protection hidden="1"/>
    </xf>
    <xf numFmtId="1" fontId="38" fillId="6" borderId="39" xfId="0" applyNumberFormat="1" applyFont="1" applyFill="1" applyBorder="1" applyAlignment="1" applyProtection="1">
      <alignment vertical="center" wrapText="1"/>
      <protection hidden="1"/>
    </xf>
    <xf numFmtId="166" fontId="38" fillId="6" borderId="40" xfId="0" applyNumberFormat="1" applyFont="1" applyFill="1" applyBorder="1" applyAlignment="1" applyProtection="1">
      <alignment horizontal="center" vertical="center"/>
      <protection hidden="1"/>
    </xf>
    <xf numFmtId="167" fontId="38" fillId="6" borderId="40" xfId="0" applyNumberFormat="1" applyFont="1" applyFill="1" applyBorder="1" applyAlignment="1" applyProtection="1">
      <alignment horizontal="center" vertical="center"/>
      <protection hidden="1"/>
    </xf>
    <xf numFmtId="170" fontId="38" fillId="6" borderId="40" xfId="0" applyNumberFormat="1" applyFont="1" applyFill="1" applyBorder="1" applyAlignment="1" applyProtection="1">
      <alignment horizontal="center" vertical="center"/>
      <protection hidden="1"/>
    </xf>
    <xf numFmtId="1" fontId="38" fillId="6" borderId="32" xfId="0" applyNumberFormat="1" applyFont="1" applyFill="1" applyBorder="1" applyAlignment="1" applyProtection="1">
      <alignment vertical="center" wrapText="1"/>
      <protection hidden="1"/>
    </xf>
    <xf numFmtId="166" fontId="38" fillId="6" borderId="9" xfId="0" applyNumberFormat="1" applyFont="1" applyFill="1" applyBorder="1" applyAlignment="1" applyProtection="1">
      <alignment horizontal="center" vertical="center"/>
      <protection hidden="1"/>
    </xf>
    <xf numFmtId="167" fontId="38" fillId="6" borderId="9" xfId="0" applyNumberFormat="1" applyFont="1" applyFill="1" applyBorder="1" applyAlignment="1" applyProtection="1">
      <alignment horizontal="center" vertical="center"/>
      <protection hidden="1"/>
    </xf>
    <xf numFmtId="170" fontId="38" fillId="6" borderId="9" xfId="0" applyNumberFormat="1" applyFont="1" applyFill="1" applyBorder="1" applyAlignment="1" applyProtection="1">
      <alignment horizontal="center" vertical="center"/>
      <protection hidden="1"/>
    </xf>
    <xf numFmtId="1" fontId="38" fillId="6" borderId="43" xfId="0" applyNumberFormat="1" applyFont="1" applyFill="1" applyBorder="1" applyAlignment="1" applyProtection="1">
      <alignment vertical="center" wrapText="1"/>
      <protection hidden="1"/>
    </xf>
    <xf numFmtId="0" fontId="38" fillId="6" borderId="44" xfId="0" applyFont="1" applyFill="1" applyBorder="1" applyAlignment="1" applyProtection="1">
      <alignment horizontal="center" vertical="center"/>
      <protection hidden="1"/>
    </xf>
    <xf numFmtId="0" fontId="53" fillId="6" borderId="0" xfId="0" applyFont="1" applyFill="1" applyProtection="1">
      <protection hidden="1"/>
    </xf>
    <xf numFmtId="165" fontId="38" fillId="6" borderId="39" xfId="0" applyNumberFormat="1" applyFont="1" applyFill="1" applyBorder="1" applyAlignment="1" applyProtection="1">
      <alignment horizontal="center" vertical="center"/>
      <protection hidden="1"/>
    </xf>
    <xf numFmtId="165" fontId="53" fillId="6" borderId="41" xfId="0" applyNumberFormat="1" applyFont="1" applyFill="1" applyBorder="1" applyAlignment="1" applyProtection="1">
      <alignment horizontal="center" vertical="center"/>
      <protection hidden="1"/>
    </xf>
    <xf numFmtId="165" fontId="38" fillId="6" borderId="32" xfId="0" applyNumberFormat="1" applyFont="1" applyFill="1" applyBorder="1" applyAlignment="1" applyProtection="1">
      <alignment horizontal="center" vertical="center"/>
      <protection hidden="1"/>
    </xf>
    <xf numFmtId="165" fontId="53" fillId="6" borderId="34" xfId="0" applyNumberFormat="1" applyFont="1" applyFill="1" applyBorder="1" applyAlignment="1" applyProtection="1">
      <alignment horizontal="center" vertical="center"/>
      <protection hidden="1"/>
    </xf>
    <xf numFmtId="165" fontId="38" fillId="6" borderId="43" xfId="0" applyNumberFormat="1" applyFont="1" applyFill="1" applyBorder="1" applyAlignment="1" applyProtection="1">
      <alignment horizontal="center" vertical="center"/>
      <protection hidden="1"/>
    </xf>
    <xf numFmtId="165" fontId="53" fillId="6" borderId="37" xfId="0" applyNumberFormat="1" applyFont="1" applyFill="1" applyBorder="1" applyAlignment="1" applyProtection="1">
      <alignment horizontal="center" vertical="center"/>
      <protection hidden="1"/>
    </xf>
    <xf numFmtId="166" fontId="53" fillId="6" borderId="41" xfId="0" applyNumberFormat="1" applyFont="1" applyFill="1" applyBorder="1" applyAlignment="1" applyProtection="1">
      <alignment horizontal="center" vertical="center"/>
      <protection hidden="1"/>
    </xf>
    <xf numFmtId="166" fontId="53" fillId="6" borderId="34" xfId="0" applyNumberFormat="1" applyFont="1" applyFill="1" applyBorder="1" applyAlignment="1" applyProtection="1">
      <alignment horizontal="center" vertical="center"/>
      <protection hidden="1"/>
    </xf>
    <xf numFmtId="166" fontId="53" fillId="6" borderId="37" xfId="0" applyNumberFormat="1" applyFont="1" applyFill="1" applyBorder="1" applyAlignment="1" applyProtection="1">
      <alignment horizontal="center" vertical="center"/>
      <protection hidden="1"/>
    </xf>
    <xf numFmtId="0" fontId="38" fillId="6" borderId="39" xfId="0" applyFont="1" applyFill="1" applyBorder="1" applyAlignment="1" applyProtection="1">
      <alignment horizontal="center" vertical="center"/>
      <protection hidden="1"/>
    </xf>
    <xf numFmtId="0" fontId="53" fillId="6" borderId="40" xfId="0" applyFont="1" applyFill="1" applyBorder="1" applyAlignment="1" applyProtection="1">
      <alignment horizontal="center" wrapText="1"/>
      <protection hidden="1"/>
    </xf>
    <xf numFmtId="0" fontId="53" fillId="6" borderId="9" xfId="0" applyFont="1" applyFill="1" applyBorder="1" applyAlignment="1" applyProtection="1">
      <alignment horizontal="center" vertical="center"/>
      <protection hidden="1"/>
    </xf>
    <xf numFmtId="170" fontId="53" fillId="6" borderId="9" xfId="0" applyNumberFormat="1" applyFont="1" applyFill="1" applyBorder="1" applyAlignment="1" applyProtection="1">
      <alignment horizontal="center" vertical="center"/>
      <protection hidden="1"/>
    </xf>
    <xf numFmtId="0" fontId="53" fillId="6" borderId="44" xfId="0" applyFont="1" applyFill="1" applyBorder="1" applyAlignment="1" applyProtection="1">
      <alignment horizontal="center" vertical="center"/>
      <protection hidden="1"/>
    </xf>
    <xf numFmtId="0" fontId="53" fillId="6" borderId="44" xfId="0" applyFont="1" applyFill="1" applyBorder="1" applyAlignment="1" applyProtection="1">
      <alignment horizontal="center" vertical="center" wrapText="1"/>
      <protection hidden="1"/>
    </xf>
    <xf numFmtId="167" fontId="53" fillId="6" borderId="44" xfId="0" applyNumberFormat="1" applyFont="1" applyFill="1" applyBorder="1" applyAlignment="1" applyProtection="1">
      <alignment horizontal="center" vertical="center"/>
      <protection hidden="1"/>
    </xf>
    <xf numFmtId="170" fontId="53" fillId="6" borderId="44" xfId="0" applyNumberFormat="1" applyFont="1" applyFill="1" applyBorder="1" applyAlignment="1" applyProtection="1">
      <alignment horizontal="center" vertical="center"/>
      <protection hidden="1"/>
    </xf>
    <xf numFmtId="0" fontId="53" fillId="6" borderId="40" xfId="0" applyFont="1" applyFill="1" applyBorder="1" applyAlignment="1" applyProtection="1">
      <alignment horizontal="center"/>
      <protection hidden="1"/>
    </xf>
    <xf numFmtId="2" fontId="38" fillId="6" borderId="40" xfId="0" applyNumberFormat="1" applyFont="1" applyFill="1" applyBorder="1" applyAlignment="1" applyProtection="1">
      <alignment horizontal="center" vertical="center"/>
      <protection hidden="1"/>
    </xf>
    <xf numFmtId="0" fontId="53" fillId="6" borderId="9" xfId="0" applyFont="1" applyFill="1" applyBorder="1" applyAlignment="1" applyProtection="1">
      <alignment horizontal="center"/>
      <protection hidden="1"/>
    </xf>
    <xf numFmtId="0" fontId="53" fillId="6" borderId="9" xfId="0" applyFont="1" applyFill="1" applyBorder="1" applyAlignment="1" applyProtection="1">
      <alignment horizontal="center" wrapText="1"/>
      <protection hidden="1"/>
    </xf>
    <xf numFmtId="0" fontId="53" fillId="6" borderId="44" xfId="0" applyFont="1" applyFill="1" applyBorder="1" applyAlignment="1" applyProtection="1">
      <alignment horizontal="center"/>
      <protection hidden="1"/>
    </xf>
    <xf numFmtId="167" fontId="38" fillId="6" borderId="44" xfId="0" applyNumberFormat="1" applyFont="1" applyFill="1" applyBorder="1" applyAlignment="1" applyProtection="1">
      <alignment horizontal="center" vertical="center"/>
      <protection hidden="1"/>
    </xf>
    <xf numFmtId="170" fontId="38" fillId="6" borderId="44" xfId="0" applyNumberFormat="1" applyFont="1" applyFill="1" applyBorder="1" applyAlignment="1" applyProtection="1">
      <alignment horizontal="center" vertical="center"/>
      <protection hidden="1"/>
    </xf>
    <xf numFmtId="0" fontId="53" fillId="6" borderId="22" xfId="0" applyFont="1" applyFill="1" applyBorder="1" applyAlignment="1" applyProtection="1">
      <alignment vertical="center"/>
      <protection hidden="1"/>
    </xf>
    <xf numFmtId="0" fontId="38" fillId="6" borderId="22" xfId="0" applyFont="1" applyFill="1" applyBorder="1" applyAlignment="1" applyProtection="1">
      <alignment horizontal="center" vertical="center" wrapText="1"/>
      <protection hidden="1"/>
    </xf>
    <xf numFmtId="0" fontId="38" fillId="6" borderId="22" xfId="0" applyFont="1" applyFill="1" applyBorder="1" applyAlignment="1" applyProtection="1">
      <alignment horizontal="center" vertical="center"/>
      <protection hidden="1"/>
    </xf>
    <xf numFmtId="170" fontId="38" fillId="6" borderId="28" xfId="0" applyNumberFormat="1" applyFont="1" applyFill="1" applyBorder="1" applyAlignment="1" applyProtection="1">
      <alignment horizontal="center" vertical="center"/>
      <protection hidden="1"/>
    </xf>
    <xf numFmtId="14" fontId="38" fillId="6" borderId="41" xfId="0" applyNumberFormat="1" applyFont="1" applyFill="1" applyBorder="1" applyAlignment="1" applyProtection="1">
      <alignment horizontal="center" vertical="center"/>
      <protection hidden="1"/>
    </xf>
    <xf numFmtId="14" fontId="38" fillId="6" borderId="34" xfId="0" applyNumberFormat="1" applyFont="1" applyFill="1" applyBorder="1" applyAlignment="1" applyProtection="1">
      <alignment horizontal="center" vertical="center"/>
      <protection hidden="1"/>
    </xf>
    <xf numFmtId="14" fontId="38" fillId="6" borderId="37" xfId="0" applyNumberFormat="1" applyFont="1" applyFill="1" applyBorder="1" applyAlignment="1" applyProtection="1">
      <alignment horizontal="center" vertical="center"/>
      <protection hidden="1"/>
    </xf>
    <xf numFmtId="0" fontId="16" fillId="6" borderId="44" xfId="0" applyFont="1" applyFill="1" applyBorder="1" applyAlignment="1" applyProtection="1">
      <alignment horizontal="center" vertical="center"/>
      <protection hidden="1"/>
    </xf>
    <xf numFmtId="0" fontId="18" fillId="6" borderId="44" xfId="0" applyFont="1" applyFill="1" applyBorder="1" applyAlignment="1" applyProtection="1">
      <alignment horizontal="center" vertical="center" wrapText="1"/>
      <protection hidden="1"/>
    </xf>
    <xf numFmtId="167" fontId="53" fillId="6" borderId="39" xfId="0" applyNumberFormat="1" applyFont="1" applyFill="1" applyBorder="1" applyAlignment="1" applyProtection="1">
      <alignment horizontal="center" vertical="center"/>
      <protection hidden="1"/>
    </xf>
    <xf numFmtId="0" fontId="53" fillId="6" borderId="40" xfId="0" applyFont="1" applyFill="1" applyBorder="1" applyAlignment="1" applyProtection="1">
      <alignment horizontal="center" vertical="center"/>
      <protection hidden="1"/>
    </xf>
    <xf numFmtId="0" fontId="53" fillId="6" borderId="41" xfId="0" applyFont="1" applyFill="1" applyBorder="1" applyAlignment="1" applyProtection="1">
      <alignment horizontal="center" vertical="center"/>
      <protection hidden="1"/>
    </xf>
    <xf numFmtId="0" fontId="53" fillId="6" borderId="32" xfId="0" applyFont="1" applyFill="1" applyBorder="1" applyAlignment="1" applyProtection="1">
      <alignment horizontal="center" vertical="center"/>
      <protection hidden="1"/>
    </xf>
    <xf numFmtId="0" fontId="53" fillId="6" borderId="34" xfId="0" applyFont="1" applyFill="1" applyBorder="1" applyAlignment="1" applyProtection="1">
      <alignment horizontal="center" vertical="center"/>
      <protection hidden="1"/>
    </xf>
    <xf numFmtId="0" fontId="53" fillId="6" borderId="43" xfId="0" applyFont="1" applyFill="1" applyBorder="1" applyAlignment="1" applyProtection="1">
      <alignment horizontal="center" vertical="center"/>
      <protection hidden="1"/>
    </xf>
    <xf numFmtId="0" fontId="53" fillId="6" borderId="37" xfId="0" applyFont="1" applyFill="1" applyBorder="1" applyAlignment="1" applyProtection="1">
      <alignment horizontal="center" vertical="center"/>
      <protection hidden="1"/>
    </xf>
    <xf numFmtId="0" fontId="38" fillId="6" borderId="34" xfId="0" applyFont="1" applyFill="1" applyBorder="1" applyAlignment="1" applyProtection="1">
      <alignment horizontal="center" vertical="center"/>
      <protection hidden="1"/>
    </xf>
    <xf numFmtId="0" fontId="53" fillId="6" borderId="34" xfId="0" applyFont="1" applyFill="1" applyBorder="1" applyAlignment="1" applyProtection="1">
      <alignment horizontal="center" wrapText="1"/>
      <protection hidden="1"/>
    </xf>
    <xf numFmtId="2" fontId="38" fillId="6" borderId="9" xfId="0" applyNumberFormat="1" applyFont="1" applyFill="1" applyBorder="1" applyAlignment="1" applyProtection="1">
      <alignment horizontal="center" vertical="center"/>
      <protection hidden="1"/>
    </xf>
    <xf numFmtId="0" fontId="38" fillId="6" borderId="37" xfId="0" applyFont="1" applyFill="1" applyBorder="1" applyAlignment="1" applyProtection="1">
      <alignment horizontal="center" vertical="center"/>
      <protection hidden="1"/>
    </xf>
    <xf numFmtId="0" fontId="38" fillId="15" borderId="32" xfId="0" applyFont="1" applyFill="1" applyBorder="1" applyAlignment="1" applyProtection="1">
      <alignment horizontal="center" vertical="center"/>
      <protection hidden="1"/>
    </xf>
    <xf numFmtId="0" fontId="38" fillId="15" borderId="43" xfId="0" applyFont="1" applyFill="1" applyBorder="1" applyAlignment="1" applyProtection="1">
      <alignment horizontal="center" vertical="center"/>
      <protection hidden="1"/>
    </xf>
    <xf numFmtId="166" fontId="38" fillId="6" borderId="34" xfId="0" applyNumberFormat="1" applyFont="1" applyFill="1" applyBorder="1" applyAlignment="1" applyProtection="1">
      <alignment horizontal="center" vertical="center"/>
      <protection hidden="1"/>
    </xf>
    <xf numFmtId="2" fontId="38" fillId="6" borderId="37" xfId="0" applyNumberFormat="1" applyFont="1" applyFill="1" applyBorder="1" applyAlignment="1" applyProtection="1">
      <alignment horizontal="center" vertical="center"/>
      <protection hidden="1"/>
    </xf>
    <xf numFmtId="0" fontId="38" fillId="6" borderId="30" xfId="0" applyFont="1" applyFill="1" applyBorder="1" applyAlignment="1" applyProtection="1">
      <alignment horizontal="center" vertical="center" wrapText="1"/>
      <protection hidden="1"/>
    </xf>
    <xf numFmtId="0" fontId="38" fillId="6" borderId="34" xfId="0" applyFont="1" applyFill="1" applyBorder="1" applyAlignment="1" applyProtection="1">
      <alignment horizontal="center" vertical="center" wrapText="1"/>
      <protection hidden="1"/>
    </xf>
    <xf numFmtId="0" fontId="38" fillId="15" borderId="39" xfId="0" applyFont="1" applyFill="1" applyBorder="1" applyAlignment="1" applyProtection="1">
      <alignment horizontal="center" vertical="center"/>
      <protection hidden="1"/>
    </xf>
    <xf numFmtId="0" fontId="38" fillId="15" borderId="40" xfId="0" applyFont="1" applyFill="1" applyBorder="1" applyAlignment="1" applyProtection="1">
      <alignment horizontal="center" vertical="center" wrapText="1"/>
      <protection hidden="1"/>
    </xf>
    <xf numFmtId="0" fontId="38" fillId="15" borderId="40" xfId="0" applyFont="1" applyFill="1" applyBorder="1" applyAlignment="1" applyProtection="1">
      <alignment horizontal="center" vertical="center"/>
      <protection hidden="1"/>
    </xf>
    <xf numFmtId="0" fontId="38" fillId="15" borderId="41" xfId="0" applyFont="1" applyFill="1" applyBorder="1" applyAlignment="1" applyProtection="1">
      <alignment horizontal="center" vertical="center"/>
      <protection hidden="1"/>
    </xf>
    <xf numFmtId="0" fontId="18" fillId="4" borderId="1" xfId="0" applyFont="1" applyFill="1" applyBorder="1" applyAlignment="1" applyProtection="1">
      <alignment horizontal="center" vertical="center" wrapText="1"/>
      <protection hidden="1"/>
    </xf>
    <xf numFmtId="0" fontId="18" fillId="4" borderId="8" xfId="0" applyFont="1" applyFill="1" applyBorder="1" applyAlignment="1" applyProtection="1">
      <alignment horizontal="center" vertical="center"/>
      <protection hidden="1"/>
    </xf>
    <xf numFmtId="0" fontId="53" fillId="28" borderId="1" xfId="0" applyFont="1" applyFill="1" applyBorder="1" applyAlignment="1" applyProtection="1">
      <alignment horizontal="center" vertical="center"/>
      <protection hidden="1"/>
    </xf>
    <xf numFmtId="170" fontId="38" fillId="30" borderId="9" xfId="0" applyNumberFormat="1" applyFont="1" applyFill="1" applyBorder="1" applyAlignment="1" applyProtection="1">
      <alignment horizontal="center" vertical="center"/>
      <protection locked="0" hidden="1"/>
    </xf>
    <xf numFmtId="0" fontId="38" fillId="30" borderId="34" xfId="0" applyFont="1" applyFill="1" applyBorder="1" applyAlignment="1" applyProtection="1">
      <alignment horizontal="center" vertical="center"/>
      <protection locked="0" hidden="1"/>
    </xf>
    <xf numFmtId="0" fontId="20" fillId="30" borderId="9" xfId="0" applyFont="1" applyFill="1" applyBorder="1" applyAlignment="1" applyProtection="1">
      <alignment horizontal="center" vertical="center" wrapText="1"/>
      <protection locked="0" hidden="1"/>
    </xf>
    <xf numFmtId="49" fontId="20" fillId="30" borderId="9" xfId="0" applyNumberFormat="1" applyFont="1" applyFill="1" applyBorder="1" applyAlignment="1" applyProtection="1">
      <alignment horizontal="center" vertical="center" wrapText="1"/>
      <protection locked="0" hidden="1"/>
    </xf>
    <xf numFmtId="0" fontId="38" fillId="30" borderId="68" xfId="0" applyFont="1" applyFill="1" applyBorder="1" applyAlignment="1" applyProtection="1">
      <alignment horizontal="center" vertical="center"/>
      <protection locked="0" hidden="1"/>
    </xf>
    <xf numFmtId="0" fontId="38" fillId="30" borderId="66" xfId="0" applyFont="1" applyFill="1" applyBorder="1" applyAlignment="1" applyProtection="1">
      <alignment horizontal="center" vertical="center"/>
      <protection locked="0" hidden="1"/>
    </xf>
    <xf numFmtId="0" fontId="38" fillId="30" borderId="69" xfId="0" applyFont="1" applyFill="1" applyBorder="1" applyAlignment="1" applyProtection="1">
      <alignment horizontal="center" vertical="center"/>
      <protection locked="0" hidden="1"/>
    </xf>
    <xf numFmtId="14" fontId="38" fillId="6" borderId="41" xfId="0" applyNumberFormat="1" applyFont="1" applyFill="1" applyBorder="1" applyAlignment="1" applyProtection="1">
      <alignment horizontal="center" vertical="center" wrapText="1"/>
      <protection hidden="1"/>
    </xf>
    <xf numFmtId="14" fontId="38" fillId="6" borderId="1" xfId="0" applyNumberFormat="1" applyFont="1" applyFill="1" applyBorder="1" applyAlignment="1" applyProtection="1">
      <alignment vertical="center" wrapText="1"/>
      <protection hidden="1"/>
    </xf>
    <xf numFmtId="167" fontId="38" fillId="6" borderId="40" xfId="0" applyNumberFormat="1" applyFont="1" applyFill="1" applyBorder="1" applyAlignment="1" applyProtection="1">
      <alignment horizontal="center" vertical="center" wrapText="1"/>
      <protection hidden="1"/>
    </xf>
    <xf numFmtId="166" fontId="18" fillId="6" borderId="44" xfId="0" applyNumberFormat="1" applyFont="1" applyFill="1" applyBorder="1" applyAlignment="1" applyProtection="1">
      <alignment horizontal="center" vertical="center" wrapText="1"/>
      <protection hidden="1"/>
    </xf>
    <xf numFmtId="170" fontId="18" fillId="6" borderId="44" xfId="0" applyNumberFormat="1" applyFont="1" applyFill="1" applyBorder="1" applyAlignment="1" applyProtection="1">
      <alignment horizontal="center" vertical="center" wrapText="1"/>
      <protection hidden="1"/>
    </xf>
    <xf numFmtId="14" fontId="18" fillId="6" borderId="37" xfId="0" applyNumberFormat="1" applyFont="1" applyFill="1" applyBorder="1" applyAlignment="1" applyProtection="1">
      <alignment horizontal="center" vertical="center" wrapText="1"/>
      <protection hidden="1"/>
    </xf>
    <xf numFmtId="0" fontId="15" fillId="14" borderId="19" xfId="0" applyFont="1" applyFill="1" applyBorder="1" applyAlignment="1" applyProtection="1">
      <alignment horizontal="center" vertical="center" wrapText="1"/>
      <protection hidden="1"/>
    </xf>
    <xf numFmtId="0" fontId="15" fillId="14" borderId="22" xfId="0" applyFont="1" applyFill="1" applyBorder="1" applyAlignment="1" applyProtection="1">
      <alignment horizontal="center" vertical="center"/>
      <protection hidden="1"/>
    </xf>
    <xf numFmtId="0" fontId="15" fillId="14" borderId="22" xfId="0" applyFont="1" applyFill="1" applyBorder="1" applyAlignment="1" applyProtection="1">
      <alignment horizontal="center" vertical="center" wrapText="1"/>
      <protection hidden="1"/>
    </xf>
    <xf numFmtId="0" fontId="15" fillId="14" borderId="20" xfId="0" applyFont="1" applyFill="1" applyBorder="1" applyAlignment="1" applyProtection="1">
      <alignment horizontal="center" vertical="center" wrapText="1"/>
      <protection hidden="1"/>
    </xf>
    <xf numFmtId="166" fontId="63" fillId="17" borderId="34" xfId="0" applyNumberFormat="1" applyFont="1" applyFill="1" applyBorder="1" applyAlignment="1" applyProtection="1">
      <alignment horizontal="center" vertical="center"/>
      <protection hidden="1"/>
    </xf>
    <xf numFmtId="166" fontId="63" fillId="17" borderId="37" xfId="0" applyNumberFormat="1" applyFont="1" applyFill="1" applyBorder="1" applyAlignment="1" applyProtection="1">
      <alignment horizontal="center" vertical="center"/>
      <protection hidden="1"/>
    </xf>
    <xf numFmtId="0" fontId="52" fillId="6" borderId="19" xfId="0" applyFont="1" applyFill="1" applyBorder="1" applyAlignment="1" applyProtection="1">
      <alignment horizontal="center" vertical="center" wrapText="1"/>
      <protection hidden="1"/>
    </xf>
    <xf numFmtId="0" fontId="52" fillId="6" borderId="20" xfId="0" applyFont="1" applyFill="1" applyBorder="1" applyAlignment="1" applyProtection="1">
      <alignment horizontal="center" vertical="center" wrapText="1"/>
      <protection hidden="1"/>
    </xf>
    <xf numFmtId="0" fontId="24" fillId="30" borderId="30" xfId="0" applyFont="1" applyFill="1" applyBorder="1" applyAlignment="1" applyProtection="1">
      <alignment horizontal="center" vertical="center" wrapText="1"/>
      <protection hidden="1"/>
    </xf>
    <xf numFmtId="0" fontId="24" fillId="30" borderId="36" xfId="0" applyFont="1" applyFill="1" applyBorder="1" applyAlignment="1" applyProtection="1">
      <alignment horizontal="center" vertical="center" wrapText="1"/>
      <protection hidden="1"/>
    </xf>
    <xf numFmtId="0" fontId="7" fillId="30" borderId="43" xfId="0" applyFont="1" applyFill="1" applyBorder="1" applyAlignment="1" applyProtection="1">
      <alignment horizontal="center" vertical="center" wrapText="1"/>
      <protection hidden="1"/>
    </xf>
    <xf numFmtId="166" fontId="63" fillId="17" borderId="36" xfId="0" applyNumberFormat="1" applyFont="1" applyFill="1" applyBorder="1" applyAlignment="1" applyProtection="1">
      <alignment horizontal="center" vertical="center"/>
      <protection hidden="1"/>
    </xf>
    <xf numFmtId="0" fontId="20" fillId="10" borderId="9" xfId="0" applyFont="1" applyFill="1" applyBorder="1" applyAlignment="1" applyProtection="1">
      <alignment horizontal="center" vertical="center" wrapText="1"/>
      <protection hidden="1"/>
    </xf>
    <xf numFmtId="14" fontId="20" fillId="10" borderId="9" xfId="0" applyNumberFormat="1" applyFont="1" applyFill="1" applyBorder="1" applyAlignment="1" applyProtection="1">
      <alignment horizontal="center" vertical="center" wrapText="1"/>
      <protection hidden="1"/>
    </xf>
    <xf numFmtId="0" fontId="7" fillId="13" borderId="40" xfId="0" applyFont="1" applyFill="1" applyBorder="1" applyAlignment="1" applyProtection="1">
      <alignment horizontal="center" vertical="center" wrapText="1"/>
      <protection hidden="1"/>
    </xf>
    <xf numFmtId="0" fontId="36" fillId="2" borderId="11" xfId="0" applyFont="1" applyFill="1" applyBorder="1" applyAlignment="1" applyProtection="1">
      <alignment horizontal="center" vertical="center" wrapText="1"/>
      <protection hidden="1"/>
    </xf>
    <xf numFmtId="0" fontId="36" fillId="2" borderId="23" xfId="0" applyFont="1" applyFill="1" applyBorder="1" applyAlignment="1" applyProtection="1">
      <alignment horizontal="center" vertical="center" wrapText="1"/>
      <protection hidden="1"/>
    </xf>
    <xf numFmtId="0" fontId="36" fillId="2" borderId="33" xfId="0" applyFont="1" applyFill="1" applyBorder="1" applyAlignment="1" applyProtection="1">
      <alignment horizontal="center" vertical="center" wrapText="1"/>
      <protection hidden="1"/>
    </xf>
    <xf numFmtId="170" fontId="38" fillId="6" borderId="41" xfId="0" applyNumberFormat="1" applyFont="1" applyFill="1" applyBorder="1" applyAlignment="1" applyProtection="1">
      <alignment horizontal="center" vertical="center"/>
      <protection hidden="1"/>
    </xf>
    <xf numFmtId="170" fontId="38" fillId="6" borderId="34" xfId="0" applyNumberFormat="1" applyFont="1" applyFill="1" applyBorder="1" applyAlignment="1" applyProtection="1">
      <alignment horizontal="center" vertical="center"/>
      <protection hidden="1"/>
    </xf>
    <xf numFmtId="170" fontId="38" fillId="6" borderId="37" xfId="0" applyNumberFormat="1" applyFont="1" applyFill="1" applyBorder="1" applyAlignment="1" applyProtection="1">
      <alignment horizontal="center" vertical="center"/>
      <protection hidden="1"/>
    </xf>
    <xf numFmtId="2" fontId="20" fillId="6" borderId="44" xfId="0" applyNumberFormat="1" applyFont="1" applyFill="1" applyBorder="1" applyAlignment="1" applyProtection="1">
      <alignment horizontal="center" vertical="center" wrapText="1"/>
      <protection hidden="1"/>
    </xf>
    <xf numFmtId="164" fontId="38" fillId="6" borderId="40" xfId="0" applyNumberFormat="1" applyFont="1" applyFill="1" applyBorder="1" applyAlignment="1" applyProtection="1">
      <alignment horizontal="center" vertical="center" wrapText="1"/>
      <protection hidden="1"/>
    </xf>
    <xf numFmtId="0" fontId="4" fillId="13" borderId="6" xfId="0" applyFont="1" applyFill="1" applyBorder="1" applyAlignment="1" applyProtection="1">
      <alignment horizontal="center" vertical="center" wrapText="1"/>
      <protection hidden="1"/>
    </xf>
    <xf numFmtId="167" fontId="2" fillId="16" borderId="9" xfId="0" applyNumberFormat="1" applyFont="1" applyFill="1" applyBorder="1" applyAlignment="1" applyProtection="1">
      <alignment horizontal="center" vertical="center" wrapText="1"/>
      <protection hidden="1"/>
    </xf>
    <xf numFmtId="167" fontId="59" fillId="16" borderId="34" xfId="0" applyNumberFormat="1" applyFont="1" applyFill="1" applyBorder="1" applyAlignment="1" applyProtection="1">
      <alignment horizontal="center" vertical="center" wrapText="1"/>
      <protection hidden="1"/>
    </xf>
    <xf numFmtId="165" fontId="5" fillId="6" borderId="9" xfId="0" applyNumberFormat="1" applyFont="1" applyFill="1" applyBorder="1" applyAlignment="1" applyProtection="1">
      <alignment horizontal="center" vertical="center" wrapText="1"/>
      <protection hidden="1"/>
    </xf>
    <xf numFmtId="169" fontId="5" fillId="6" borderId="34" xfId="0" applyNumberFormat="1" applyFont="1" applyFill="1" applyBorder="1" applyAlignment="1" applyProtection="1">
      <alignment horizontal="center" vertical="center" wrapText="1"/>
      <protection hidden="1"/>
    </xf>
    <xf numFmtId="167" fontId="5" fillId="6" borderId="48" xfId="0" applyNumberFormat="1" applyFont="1" applyFill="1" applyBorder="1" applyAlignment="1" applyProtection="1">
      <alignment horizontal="center" vertical="center" wrapText="1"/>
      <protection hidden="1"/>
    </xf>
    <xf numFmtId="165" fontId="5" fillId="6" borderId="14" xfId="0" applyNumberFormat="1" applyFont="1" applyFill="1" applyBorder="1" applyAlignment="1" applyProtection="1">
      <alignment horizontal="center" vertical="center" wrapText="1"/>
      <protection hidden="1"/>
    </xf>
    <xf numFmtId="167" fontId="5" fillId="6" borderId="59" xfId="0" applyNumberFormat="1" applyFont="1" applyFill="1" applyBorder="1" applyAlignment="1" applyProtection="1">
      <alignment horizontal="center" vertical="center" wrapText="1"/>
      <protection hidden="1"/>
    </xf>
    <xf numFmtId="165" fontId="5" fillId="6" borderId="23" xfId="0" applyNumberFormat="1" applyFont="1" applyFill="1" applyBorder="1" applyAlignment="1" applyProtection="1">
      <alignment horizontal="center" vertical="center" wrapText="1"/>
      <protection hidden="1"/>
    </xf>
    <xf numFmtId="164" fontId="5" fillId="6" borderId="37" xfId="0" applyNumberFormat="1" applyFont="1" applyFill="1" applyBorder="1" applyAlignment="1" applyProtection="1">
      <alignment horizontal="center" vertical="center" wrapText="1"/>
      <protection hidden="1"/>
    </xf>
    <xf numFmtId="164" fontId="5" fillId="6" borderId="57" xfId="0" applyNumberFormat="1" applyFont="1" applyFill="1" applyBorder="1" applyAlignment="1" applyProtection="1">
      <alignment horizontal="center" vertical="center" wrapText="1"/>
      <protection hidden="1"/>
    </xf>
    <xf numFmtId="164" fontId="5" fillId="6" borderId="62" xfId="0" applyNumberFormat="1" applyFont="1" applyFill="1" applyBorder="1" applyAlignment="1" applyProtection="1">
      <alignment horizontal="center" vertical="center" wrapText="1"/>
      <protection hidden="1"/>
    </xf>
    <xf numFmtId="0" fontId="53" fillId="6" borderId="42" xfId="0" applyFont="1" applyFill="1" applyBorder="1" applyAlignment="1" applyProtection="1">
      <alignment horizontal="center" vertical="center"/>
      <protection hidden="1"/>
    </xf>
    <xf numFmtId="0" fontId="53" fillId="6" borderId="12" xfId="0" applyFont="1" applyFill="1" applyBorder="1" applyAlignment="1" applyProtection="1">
      <alignment horizontal="center" vertical="center"/>
      <protection hidden="1"/>
    </xf>
    <xf numFmtId="0" fontId="53" fillId="6" borderId="60" xfId="0" applyFont="1" applyFill="1" applyBorder="1" applyAlignment="1" applyProtection="1">
      <alignment horizontal="center" vertical="center"/>
      <protection hidden="1"/>
    </xf>
    <xf numFmtId="0" fontId="18" fillId="15" borderId="19" xfId="0" applyFont="1" applyFill="1" applyBorder="1" applyAlignment="1" applyProtection="1">
      <alignment horizontal="center" vertical="center"/>
      <protection hidden="1"/>
    </xf>
    <xf numFmtId="0" fontId="18" fillId="15" borderId="22" xfId="0" applyFont="1" applyFill="1" applyBorder="1" applyAlignment="1" applyProtection="1">
      <alignment horizontal="center" vertical="center"/>
      <protection hidden="1"/>
    </xf>
    <xf numFmtId="0" fontId="38" fillId="2" borderId="15" xfId="0" applyFont="1" applyFill="1" applyBorder="1" applyAlignment="1" applyProtection="1">
      <protection hidden="1"/>
    </xf>
    <xf numFmtId="0" fontId="38" fillId="2" borderId="15" xfId="0" applyFont="1" applyFill="1" applyBorder="1" applyAlignment="1" applyProtection="1">
      <alignment vertical="center"/>
      <protection hidden="1"/>
    </xf>
    <xf numFmtId="0" fontId="53" fillId="0" borderId="65" xfId="0" applyFont="1" applyBorder="1" applyAlignment="1" applyProtection="1">
      <alignment horizontal="center" vertical="center"/>
      <protection hidden="1"/>
    </xf>
    <xf numFmtId="0" fontId="38" fillId="2" borderId="45" xfId="0" applyFont="1" applyFill="1" applyBorder="1" applyAlignment="1" applyProtection="1">
      <alignment horizontal="center" vertical="center"/>
      <protection hidden="1"/>
    </xf>
    <xf numFmtId="2" fontId="38" fillId="2" borderId="53" xfId="0" applyNumberFormat="1" applyFont="1" applyFill="1" applyBorder="1" applyAlignment="1" applyProtection="1">
      <alignment vertical="center"/>
      <protection hidden="1"/>
    </xf>
    <xf numFmtId="0" fontId="38" fillId="2" borderId="53" xfId="0" applyFont="1" applyFill="1" applyBorder="1" applyAlignment="1" applyProtection="1">
      <alignment vertical="center"/>
      <protection hidden="1"/>
    </xf>
    <xf numFmtId="0" fontId="53" fillId="0" borderId="75" xfId="0" applyFont="1" applyBorder="1" applyAlignment="1" applyProtection="1">
      <alignment horizontal="center" vertical="center"/>
      <protection hidden="1"/>
    </xf>
    <xf numFmtId="0" fontId="38" fillId="6" borderId="19" xfId="0" applyFont="1" applyFill="1" applyBorder="1" applyAlignment="1" applyProtection="1">
      <alignment horizontal="center" vertical="center"/>
      <protection hidden="1"/>
    </xf>
    <xf numFmtId="167" fontId="38" fillId="6" borderId="22" xfId="0" applyNumberFormat="1" applyFont="1" applyFill="1" applyBorder="1" applyAlignment="1" applyProtection="1">
      <alignment horizontal="center" vertical="center"/>
      <protection hidden="1"/>
    </xf>
    <xf numFmtId="0" fontId="53" fillId="6" borderId="20" xfId="0" applyFont="1" applyFill="1" applyBorder="1" applyAlignment="1" applyProtection="1">
      <alignment horizontal="center" vertical="center"/>
      <protection hidden="1"/>
    </xf>
    <xf numFmtId="0" fontId="53" fillId="15" borderId="20" xfId="0" applyFont="1" applyFill="1" applyBorder="1" applyAlignment="1" applyProtection="1">
      <alignment horizontal="center" vertical="center"/>
      <protection hidden="1"/>
    </xf>
    <xf numFmtId="2" fontId="20" fillId="6" borderId="42" xfId="0" applyNumberFormat="1" applyFont="1" applyFill="1" applyBorder="1" applyAlignment="1" applyProtection="1">
      <alignment horizontal="center" vertical="center" wrapText="1"/>
      <protection hidden="1"/>
    </xf>
    <xf numFmtId="2" fontId="3" fillId="6" borderId="60" xfId="0" applyNumberFormat="1" applyFont="1" applyFill="1" applyBorder="1" applyAlignment="1" applyProtection="1">
      <alignment horizontal="center" vertical="center"/>
      <protection hidden="1"/>
    </xf>
    <xf numFmtId="0" fontId="36" fillId="0" borderId="0" xfId="0" applyFont="1" applyAlignment="1" applyProtection="1">
      <alignment horizontal="center" vertical="center" wrapText="1"/>
      <protection hidden="1"/>
    </xf>
    <xf numFmtId="0" fontId="38" fillId="0" borderId="9" xfId="0" applyFont="1" applyFill="1" applyBorder="1" applyAlignment="1" applyProtection="1">
      <alignment horizontal="center" vertical="center"/>
      <protection hidden="1"/>
    </xf>
    <xf numFmtId="0" fontId="38" fillId="0" borderId="0" xfId="0" applyFont="1" applyFill="1" applyBorder="1" applyAlignment="1" applyProtection="1">
      <alignment horizontal="center" vertical="center"/>
      <protection hidden="1"/>
    </xf>
    <xf numFmtId="0" fontId="3" fillId="4" borderId="23" xfId="0" applyFont="1" applyFill="1" applyBorder="1" applyAlignment="1" applyProtection="1">
      <alignment horizontal="left" vertical="center" wrapText="1"/>
      <protection hidden="1"/>
    </xf>
    <xf numFmtId="0" fontId="38" fillId="2" borderId="0" xfId="0" applyFont="1" applyFill="1" applyBorder="1" applyAlignment="1" applyProtection="1">
      <alignment horizontal="center" vertical="center" wrapText="1"/>
      <protection hidden="1"/>
    </xf>
    <xf numFmtId="0" fontId="18" fillId="13" borderId="41" xfId="0" applyFont="1" applyFill="1" applyBorder="1" applyAlignment="1" applyProtection="1">
      <alignment horizontal="center" vertical="center" wrapText="1"/>
      <protection hidden="1"/>
    </xf>
    <xf numFmtId="0" fontId="15" fillId="22" borderId="1" xfId="0" applyFont="1" applyFill="1" applyBorder="1" applyAlignment="1" applyProtection="1">
      <alignment horizontal="center" vertical="center" wrapText="1"/>
      <protection hidden="1"/>
    </xf>
    <xf numFmtId="0" fontId="20" fillId="0" borderId="0" xfId="0" applyFont="1" applyAlignment="1" applyProtection="1">
      <alignment vertical="center" wrapText="1"/>
      <protection locked="0" hidden="1"/>
    </xf>
    <xf numFmtId="0" fontId="20" fillId="2" borderId="49" xfId="0" applyFont="1" applyFill="1" applyBorder="1" applyAlignment="1" applyProtection="1">
      <alignment horizontal="center" vertical="center" wrapText="1"/>
      <protection locked="0" hidden="1"/>
    </xf>
    <xf numFmtId="14" fontId="20" fillId="16" borderId="22" xfId="0" applyNumberFormat="1" applyFont="1" applyFill="1" applyBorder="1" applyAlignment="1" applyProtection="1">
      <alignment horizontal="center" vertical="center" wrapText="1"/>
      <protection hidden="1"/>
    </xf>
    <xf numFmtId="2" fontId="20" fillId="6" borderId="12" xfId="0" applyNumberFormat="1" applyFont="1" applyFill="1" applyBorder="1" applyAlignment="1" applyProtection="1">
      <alignment horizontal="center" vertical="center" wrapText="1"/>
      <protection hidden="1"/>
    </xf>
    <xf numFmtId="0" fontId="38" fillId="11" borderId="39" xfId="0" applyFont="1" applyFill="1" applyBorder="1" applyAlignment="1" applyProtection="1">
      <alignment horizontal="center" vertical="center"/>
      <protection hidden="1"/>
    </xf>
    <xf numFmtId="0" fontId="38" fillId="11" borderId="40" xfId="0" applyFont="1" applyFill="1" applyBorder="1" applyAlignment="1" applyProtection="1">
      <alignment horizontal="center" vertical="center"/>
      <protection hidden="1"/>
    </xf>
    <xf numFmtId="167" fontId="38" fillId="11" borderId="40" xfId="0" applyNumberFormat="1" applyFont="1" applyFill="1" applyBorder="1" applyAlignment="1" applyProtection="1">
      <alignment horizontal="center" vertical="center"/>
      <protection hidden="1"/>
    </xf>
    <xf numFmtId="0" fontId="38" fillId="11" borderId="73" xfId="0" applyFont="1" applyFill="1" applyBorder="1" applyAlignment="1" applyProtection="1">
      <alignment horizontal="center" vertical="center"/>
      <protection hidden="1"/>
    </xf>
    <xf numFmtId="0" fontId="38" fillId="11" borderId="32" xfId="0" applyFont="1" applyFill="1" applyBorder="1" applyAlignment="1" applyProtection="1">
      <alignment horizontal="center" vertical="center"/>
      <protection hidden="1"/>
    </xf>
    <xf numFmtId="0" fontId="38" fillId="11" borderId="18" xfId="0" applyFont="1" applyFill="1" applyBorder="1" applyAlignment="1" applyProtection="1">
      <alignment horizontal="center" vertical="center"/>
      <protection hidden="1"/>
    </xf>
    <xf numFmtId="167" fontId="38" fillId="11" borderId="18" xfId="0" applyNumberFormat="1" applyFont="1" applyFill="1" applyBorder="1" applyAlignment="1" applyProtection="1">
      <alignment horizontal="center" vertical="center"/>
      <protection hidden="1"/>
    </xf>
    <xf numFmtId="0" fontId="38" fillId="11" borderId="34" xfId="0" applyFont="1" applyFill="1" applyBorder="1" applyAlignment="1" applyProtection="1">
      <alignment horizontal="center" vertical="center"/>
      <protection hidden="1"/>
    </xf>
    <xf numFmtId="167" fontId="38" fillId="11" borderId="43" xfId="0" applyNumberFormat="1" applyFont="1" applyFill="1" applyBorder="1" applyAlignment="1" applyProtection="1">
      <alignment horizontal="center" vertical="center"/>
      <protection hidden="1"/>
    </xf>
    <xf numFmtId="0" fontId="38" fillId="11" borderId="53" xfId="0" applyFont="1" applyFill="1" applyBorder="1" applyAlignment="1" applyProtection="1">
      <alignment horizontal="center" vertical="center"/>
      <protection hidden="1"/>
    </xf>
    <xf numFmtId="167" fontId="38" fillId="11" borderId="53" xfId="0" applyNumberFormat="1" applyFont="1" applyFill="1" applyBorder="1" applyAlignment="1" applyProtection="1">
      <alignment horizontal="center" vertical="center"/>
      <protection hidden="1"/>
    </xf>
    <xf numFmtId="0" fontId="38" fillId="11" borderId="37" xfId="0" applyFont="1" applyFill="1" applyBorder="1" applyAlignment="1" applyProtection="1">
      <alignment horizontal="center" vertical="center"/>
      <protection hidden="1"/>
    </xf>
    <xf numFmtId="0" fontId="38" fillId="11" borderId="41" xfId="0" applyFont="1" applyFill="1" applyBorder="1" applyAlignment="1" applyProtection="1">
      <alignment horizontal="center" vertical="center"/>
      <protection hidden="1"/>
    </xf>
    <xf numFmtId="167" fontId="38" fillId="11" borderId="32" xfId="0" applyNumberFormat="1" applyFont="1" applyFill="1" applyBorder="1" applyAlignment="1" applyProtection="1">
      <alignment horizontal="center" vertical="center"/>
      <protection hidden="1"/>
    </xf>
    <xf numFmtId="167" fontId="38" fillId="11" borderId="9" xfId="0" applyNumberFormat="1" applyFont="1" applyFill="1" applyBorder="1" applyAlignment="1" applyProtection="1">
      <alignment horizontal="center" vertical="center"/>
      <protection hidden="1"/>
    </xf>
    <xf numFmtId="0" fontId="38" fillId="11" borderId="43" xfId="0" applyFont="1" applyFill="1" applyBorder="1" applyAlignment="1" applyProtection="1">
      <alignment horizontal="center" vertical="center"/>
      <protection hidden="1"/>
    </xf>
    <xf numFmtId="0" fontId="38" fillId="11" borderId="44" xfId="0" applyFont="1" applyFill="1" applyBorder="1" applyAlignment="1" applyProtection="1">
      <alignment horizontal="center" vertical="center"/>
      <protection hidden="1"/>
    </xf>
    <xf numFmtId="166" fontId="38" fillId="11" borderId="40" xfId="0" applyNumberFormat="1" applyFont="1" applyFill="1" applyBorder="1" applyAlignment="1" applyProtection="1">
      <alignment horizontal="center" vertical="center"/>
      <protection hidden="1"/>
    </xf>
    <xf numFmtId="0" fontId="38" fillId="11" borderId="9" xfId="0" applyFont="1" applyFill="1" applyBorder="1" applyAlignment="1" applyProtection="1">
      <alignment horizontal="center" vertical="center"/>
      <protection hidden="1"/>
    </xf>
    <xf numFmtId="166" fontId="38" fillId="11" borderId="9" xfId="0" applyNumberFormat="1" applyFont="1" applyFill="1" applyBorder="1" applyAlignment="1" applyProtection="1">
      <alignment horizontal="center" vertical="center"/>
      <protection hidden="1"/>
    </xf>
    <xf numFmtId="2" fontId="38" fillId="11" borderId="44" xfId="0" applyNumberFormat="1" applyFont="1" applyFill="1" applyBorder="1" applyAlignment="1" applyProtection="1">
      <alignment horizontal="center" vertical="center"/>
      <protection hidden="1"/>
    </xf>
    <xf numFmtId="167" fontId="38" fillId="11" borderId="39" xfId="0" applyNumberFormat="1" applyFont="1" applyFill="1" applyBorder="1" applyAlignment="1" applyProtection="1">
      <alignment horizontal="center" vertical="center"/>
      <protection hidden="1"/>
    </xf>
    <xf numFmtId="0" fontId="38" fillId="11" borderId="31" xfId="0" applyFont="1" applyFill="1" applyBorder="1" applyAlignment="1" applyProtection="1">
      <alignment horizontal="center" vertical="center"/>
      <protection hidden="1"/>
    </xf>
    <xf numFmtId="0" fontId="38" fillId="11" borderId="11" xfId="0" applyFont="1" applyFill="1" applyBorder="1" applyAlignment="1" applyProtection="1">
      <alignment horizontal="center" vertical="center"/>
      <protection hidden="1"/>
    </xf>
    <xf numFmtId="0" fontId="38" fillId="11" borderId="55" xfId="0" applyFont="1" applyFill="1" applyBorder="1" applyAlignment="1" applyProtection="1">
      <alignment horizontal="center" vertical="center"/>
      <protection hidden="1"/>
    </xf>
    <xf numFmtId="174" fontId="38" fillId="11" borderId="40" xfId="0" applyNumberFormat="1" applyFont="1" applyFill="1" applyBorder="1" applyAlignment="1" applyProtection="1">
      <alignment horizontal="center" vertical="center" wrapText="1"/>
      <protection hidden="1"/>
    </xf>
    <xf numFmtId="174" fontId="38" fillId="11" borderId="31" xfId="0" applyNumberFormat="1" applyFont="1" applyFill="1" applyBorder="1" applyAlignment="1" applyProtection="1">
      <alignment horizontal="center" vertical="center" wrapText="1"/>
      <protection hidden="1"/>
    </xf>
    <xf numFmtId="174" fontId="38" fillId="11" borderId="9" xfId="0" applyNumberFormat="1" applyFont="1" applyFill="1" applyBorder="1" applyAlignment="1" applyProtection="1">
      <alignment horizontal="center" vertical="center" wrapText="1"/>
      <protection hidden="1"/>
    </xf>
    <xf numFmtId="174" fontId="38" fillId="11" borderId="11" xfId="0" applyNumberFormat="1" applyFont="1" applyFill="1" applyBorder="1" applyAlignment="1" applyProtection="1">
      <alignment horizontal="center" vertical="center" wrapText="1"/>
      <protection hidden="1"/>
    </xf>
    <xf numFmtId="174" fontId="38" fillId="11" borderId="44" xfId="0" applyNumberFormat="1" applyFont="1" applyFill="1" applyBorder="1" applyAlignment="1" applyProtection="1">
      <alignment horizontal="center" vertical="center" wrapText="1"/>
      <protection hidden="1"/>
    </xf>
    <xf numFmtId="174" fontId="38" fillId="11" borderId="55" xfId="0" applyNumberFormat="1" applyFont="1" applyFill="1" applyBorder="1" applyAlignment="1" applyProtection="1">
      <alignment horizontal="center" vertical="center" wrapText="1"/>
      <protection hidden="1"/>
    </xf>
    <xf numFmtId="4" fontId="38" fillId="11" borderId="40" xfId="0" applyNumberFormat="1" applyFont="1" applyFill="1" applyBorder="1" applyAlignment="1" applyProtection="1">
      <alignment horizontal="center" vertical="center" wrapText="1"/>
      <protection hidden="1"/>
    </xf>
    <xf numFmtId="175" fontId="38" fillId="11" borderId="31" xfId="0" applyNumberFormat="1" applyFont="1" applyFill="1" applyBorder="1" applyAlignment="1" applyProtection="1">
      <alignment horizontal="center" vertical="center" wrapText="1"/>
      <protection hidden="1"/>
    </xf>
    <xf numFmtId="4" fontId="38" fillId="11" borderId="9" xfId="0" applyNumberFormat="1" applyFont="1" applyFill="1" applyBorder="1" applyAlignment="1" applyProtection="1">
      <alignment horizontal="center" vertical="center" wrapText="1"/>
      <protection hidden="1"/>
    </xf>
    <xf numFmtId="0" fontId="0" fillId="11" borderId="11" xfId="0" applyFill="1" applyBorder="1" applyAlignment="1" applyProtection="1">
      <alignment horizontal="center" vertical="center" wrapText="1"/>
      <protection hidden="1"/>
    </xf>
    <xf numFmtId="4" fontId="38" fillId="11" borderId="44" xfId="0" applyNumberFormat="1" applyFont="1" applyFill="1" applyBorder="1" applyAlignment="1" applyProtection="1">
      <alignment horizontal="center" vertical="center" wrapText="1"/>
      <protection hidden="1"/>
    </xf>
    <xf numFmtId="0" fontId="0" fillId="11" borderId="55" xfId="0" applyFill="1" applyBorder="1" applyAlignment="1" applyProtection="1">
      <alignment horizontal="center" vertical="center" wrapText="1"/>
      <protection hidden="1"/>
    </xf>
    <xf numFmtId="167" fontId="38" fillId="11" borderId="31" xfId="0" applyNumberFormat="1" applyFont="1" applyFill="1" applyBorder="1" applyAlignment="1" applyProtection="1">
      <alignment horizontal="center" vertical="center" wrapText="1"/>
      <protection hidden="1"/>
    </xf>
    <xf numFmtId="167" fontId="38" fillId="11" borderId="11" xfId="0" applyNumberFormat="1" applyFont="1" applyFill="1" applyBorder="1" applyAlignment="1" applyProtection="1">
      <alignment horizontal="center" vertical="center" wrapText="1"/>
      <protection hidden="1"/>
    </xf>
    <xf numFmtId="167" fontId="38" fillId="11" borderId="44" xfId="0" applyNumberFormat="1" applyFont="1" applyFill="1" applyBorder="1" applyAlignment="1" applyProtection="1">
      <alignment horizontal="center" vertical="center"/>
      <protection hidden="1"/>
    </xf>
    <xf numFmtId="167" fontId="0" fillId="11" borderId="55" xfId="0" applyNumberFormat="1" applyFill="1" applyBorder="1" applyAlignment="1" applyProtection="1">
      <alignment horizontal="center" vertical="center" wrapText="1"/>
      <protection hidden="1"/>
    </xf>
    <xf numFmtId="0" fontId="38" fillId="11" borderId="41" xfId="0" applyFont="1" applyFill="1" applyBorder="1" applyAlignment="1" applyProtection="1">
      <alignment horizontal="center" vertical="center" wrapText="1"/>
      <protection hidden="1"/>
    </xf>
    <xf numFmtId="0" fontId="0" fillId="11" borderId="34" xfId="0" applyFill="1" applyBorder="1" applyAlignment="1" applyProtection="1">
      <alignment horizontal="center" vertical="center" wrapText="1"/>
      <protection hidden="1"/>
    </xf>
    <xf numFmtId="0" fontId="0" fillId="11" borderId="37" xfId="0" applyFill="1" applyBorder="1" applyAlignment="1" applyProtection="1">
      <alignment horizontal="center" vertical="center" wrapText="1"/>
      <protection hidden="1"/>
    </xf>
    <xf numFmtId="0" fontId="38" fillId="11" borderId="31" xfId="0" applyFont="1" applyFill="1" applyBorder="1" applyAlignment="1" applyProtection="1">
      <alignment horizontal="center" vertical="center" wrapText="1"/>
      <protection hidden="1"/>
    </xf>
    <xf numFmtId="2" fontId="38" fillId="11" borderId="9" xfId="0" applyNumberFormat="1" applyFont="1" applyFill="1" applyBorder="1" applyAlignment="1" applyProtection="1">
      <alignment horizontal="center" vertical="center"/>
      <protection hidden="1"/>
    </xf>
    <xf numFmtId="167" fontId="38" fillId="11" borderId="41" xfId="0" applyNumberFormat="1" applyFont="1" applyFill="1" applyBorder="1" applyAlignment="1" applyProtection="1">
      <alignment horizontal="center" vertical="center" wrapText="1"/>
      <protection hidden="1"/>
    </xf>
    <xf numFmtId="167" fontId="38" fillId="11" borderId="34" xfId="0" applyNumberFormat="1" applyFont="1" applyFill="1" applyBorder="1" applyAlignment="1" applyProtection="1">
      <alignment horizontal="center" vertical="center" wrapText="1"/>
      <protection hidden="1"/>
    </xf>
    <xf numFmtId="167" fontId="38" fillId="11" borderId="37" xfId="0" applyNumberFormat="1" applyFont="1" applyFill="1" applyBorder="1" applyAlignment="1" applyProtection="1">
      <alignment horizontal="center" vertical="center" wrapText="1"/>
      <protection hidden="1"/>
    </xf>
    <xf numFmtId="0" fontId="38" fillId="11" borderId="34" xfId="0" applyFont="1" applyFill="1" applyBorder="1" applyAlignment="1" applyProtection="1">
      <alignment horizontal="center" vertical="center" wrapText="1"/>
      <protection hidden="1"/>
    </xf>
    <xf numFmtId="0" fontId="38" fillId="11" borderId="37" xfId="0" applyFont="1" applyFill="1" applyBorder="1" applyAlignment="1" applyProtection="1">
      <alignment horizontal="center" vertical="center" wrapText="1"/>
      <protection hidden="1"/>
    </xf>
    <xf numFmtId="167" fontId="38" fillId="11" borderId="30" xfId="0" applyNumberFormat="1" applyFont="1" applyFill="1" applyBorder="1" applyAlignment="1" applyProtection="1">
      <alignment horizontal="center" vertical="center"/>
      <protection hidden="1"/>
    </xf>
    <xf numFmtId="0" fontId="38" fillId="11" borderId="27" xfId="0" applyFont="1" applyFill="1" applyBorder="1" applyAlignment="1" applyProtection="1">
      <alignment horizontal="center" vertical="center" wrapText="1"/>
      <protection hidden="1"/>
    </xf>
    <xf numFmtId="3" fontId="38" fillId="11" borderId="30" xfId="0" applyNumberFormat="1" applyFont="1" applyFill="1" applyBorder="1" applyAlignment="1" applyProtection="1">
      <alignment horizontal="center" vertical="center" wrapText="1"/>
      <protection hidden="1"/>
    </xf>
    <xf numFmtId="0" fontId="53" fillId="11" borderId="18" xfId="0" applyFont="1" applyFill="1" applyBorder="1" applyAlignment="1" applyProtection="1">
      <alignment horizontal="center" vertical="center" wrapText="1"/>
      <protection hidden="1"/>
    </xf>
    <xf numFmtId="0" fontId="0" fillId="11" borderId="18" xfId="0" applyFill="1" applyBorder="1" applyAlignment="1" applyProtection="1">
      <alignment horizontal="center" vertical="center" wrapText="1"/>
      <protection hidden="1"/>
    </xf>
    <xf numFmtId="0" fontId="53" fillId="11" borderId="9" xfId="0" applyFont="1" applyFill="1" applyBorder="1" applyAlignment="1" applyProtection="1">
      <alignment horizontal="center" vertical="center" wrapText="1"/>
      <protection hidden="1"/>
    </xf>
    <xf numFmtId="0" fontId="0" fillId="11" borderId="44" xfId="0" applyFill="1" applyBorder="1" applyAlignment="1" applyProtection="1">
      <alignment vertical="center" wrapText="1"/>
      <protection hidden="1"/>
    </xf>
    <xf numFmtId="3" fontId="38" fillId="11" borderId="39" xfId="0" applyNumberFormat="1" applyFont="1" applyFill="1" applyBorder="1" applyAlignment="1" applyProtection="1">
      <alignment horizontal="center" vertical="center" wrapText="1"/>
      <protection hidden="1"/>
    </xf>
    <xf numFmtId="0" fontId="53" fillId="11" borderId="40" xfId="0" applyFont="1" applyFill="1" applyBorder="1" applyAlignment="1" applyProtection="1">
      <alignment horizontal="center" vertical="center" wrapText="1"/>
      <protection hidden="1"/>
    </xf>
    <xf numFmtId="0" fontId="0" fillId="11" borderId="40" xfId="0" applyFill="1" applyBorder="1" applyAlignment="1" applyProtection="1">
      <alignment horizontal="center" vertical="center" wrapText="1"/>
      <protection hidden="1"/>
    </xf>
    <xf numFmtId="174" fontId="0" fillId="11" borderId="9" xfId="0" applyNumberFormat="1" applyFill="1" applyBorder="1" applyAlignment="1" applyProtection="1">
      <alignment horizontal="center" vertical="center" wrapText="1"/>
      <protection hidden="1"/>
    </xf>
    <xf numFmtId="4" fontId="0" fillId="11" borderId="9" xfId="0" applyNumberFormat="1" applyFill="1" applyBorder="1" applyAlignment="1" applyProtection="1">
      <alignment horizontal="center" vertical="center" wrapText="1"/>
      <protection hidden="1"/>
    </xf>
    <xf numFmtId="167" fontId="53" fillId="11" borderId="9" xfId="0" applyNumberFormat="1" applyFont="1" applyFill="1" applyBorder="1" applyAlignment="1" applyProtection="1">
      <alignment horizontal="center" vertical="center" wrapText="1"/>
      <protection hidden="1"/>
    </xf>
    <xf numFmtId="176" fontId="38" fillId="6" borderId="40" xfId="0" applyNumberFormat="1" applyFont="1" applyFill="1" applyBorder="1" applyAlignment="1" applyProtection="1">
      <alignment horizontal="center" vertical="center"/>
      <protection hidden="1"/>
    </xf>
    <xf numFmtId="176" fontId="38" fillId="6" borderId="53" xfId="0" applyNumberFormat="1" applyFont="1" applyFill="1" applyBorder="1" applyAlignment="1" applyProtection="1">
      <alignment horizontal="center" vertical="center"/>
      <protection hidden="1"/>
    </xf>
    <xf numFmtId="2" fontId="38" fillId="6" borderId="44" xfId="0" applyNumberFormat="1" applyFont="1" applyFill="1" applyBorder="1" applyAlignment="1" applyProtection="1">
      <alignment horizontal="center" vertical="center"/>
      <protection hidden="1"/>
    </xf>
    <xf numFmtId="0" fontId="18" fillId="4" borderId="4" xfId="0" applyFont="1" applyFill="1" applyBorder="1" applyAlignment="1" applyProtection="1">
      <alignment horizontal="center" vertical="center" wrapText="1"/>
      <protection hidden="1"/>
    </xf>
    <xf numFmtId="0" fontId="4" fillId="13" borderId="8" xfId="0" applyFont="1" applyFill="1" applyBorder="1" applyAlignment="1" applyProtection="1">
      <alignment horizontal="center" vertical="center" wrapText="1"/>
      <protection hidden="1"/>
    </xf>
    <xf numFmtId="0" fontId="20" fillId="10" borderId="14" xfId="0" applyFont="1" applyFill="1" applyBorder="1" applyAlignment="1" applyProtection="1">
      <alignment horizontal="center" vertical="center" wrapText="1"/>
      <protection hidden="1"/>
    </xf>
    <xf numFmtId="0" fontId="34" fillId="2" borderId="23" xfId="0" applyFont="1" applyFill="1" applyBorder="1" applyAlignment="1" applyProtection="1">
      <alignment horizontal="left" vertical="center" wrapText="1"/>
      <protection hidden="1"/>
    </xf>
    <xf numFmtId="0" fontId="7" fillId="4" borderId="32" xfId="0" applyFont="1" applyFill="1" applyBorder="1" applyAlignment="1" applyProtection="1">
      <alignment horizontal="center" vertical="center" wrapText="1"/>
      <protection hidden="1"/>
    </xf>
    <xf numFmtId="0" fontId="7" fillId="4" borderId="43" xfId="0" applyFont="1" applyFill="1" applyBorder="1" applyAlignment="1" applyProtection="1">
      <alignment horizontal="center" vertical="center" wrapText="1"/>
      <protection hidden="1"/>
    </xf>
    <xf numFmtId="2" fontId="20" fillId="12" borderId="9" xfId="0" applyNumberFormat="1" applyFont="1" applyFill="1" applyBorder="1" applyAlignment="1" applyProtection="1">
      <alignment horizontal="center" vertical="center" wrapText="1"/>
      <protection hidden="1"/>
    </xf>
    <xf numFmtId="2" fontId="20" fillId="12" borderId="44" xfId="0" applyNumberFormat="1" applyFont="1" applyFill="1" applyBorder="1" applyAlignment="1" applyProtection="1">
      <alignment horizontal="center" vertical="center" wrapText="1"/>
      <protection hidden="1"/>
    </xf>
    <xf numFmtId="0" fontId="0" fillId="11" borderId="9" xfId="0" applyFill="1" applyBorder="1" applyAlignment="1" applyProtection="1">
      <alignment horizontal="center" vertical="center" wrapText="1"/>
      <protection hidden="1"/>
    </xf>
    <xf numFmtId="0" fontId="0" fillId="11" borderId="44" xfId="0" applyFill="1" applyBorder="1" applyAlignment="1" applyProtection="1">
      <alignment horizontal="center" vertical="center" wrapText="1"/>
      <protection hidden="1"/>
    </xf>
    <xf numFmtId="0" fontId="0" fillId="11" borderId="34" xfId="0" applyFill="1" applyBorder="1" applyAlignment="1" applyProtection="1">
      <alignment horizontal="center" vertical="center" wrapText="1"/>
      <protection hidden="1"/>
    </xf>
    <xf numFmtId="0" fontId="0" fillId="11" borderId="37" xfId="0" applyFill="1" applyBorder="1" applyAlignment="1" applyProtection="1">
      <alignment horizontal="center" vertical="center" wrapText="1"/>
      <protection hidden="1"/>
    </xf>
    <xf numFmtId="0" fontId="38" fillId="11" borderId="41" xfId="0" applyFont="1" applyFill="1" applyBorder="1" applyAlignment="1" applyProtection="1">
      <alignment horizontal="center" vertical="center" wrapText="1"/>
      <protection hidden="1"/>
    </xf>
    <xf numFmtId="167" fontId="38" fillId="11" borderId="41" xfId="0" applyNumberFormat="1" applyFont="1" applyFill="1" applyBorder="1" applyAlignment="1" applyProtection="1">
      <alignment horizontal="center" vertical="center"/>
      <protection hidden="1"/>
    </xf>
    <xf numFmtId="167" fontId="38" fillId="11" borderId="34" xfId="0" applyNumberFormat="1" applyFont="1" applyFill="1" applyBorder="1" applyAlignment="1" applyProtection="1">
      <alignment horizontal="center" vertical="center"/>
      <protection hidden="1"/>
    </xf>
    <xf numFmtId="167" fontId="53" fillId="6" borderId="33" xfId="0" applyNumberFormat="1" applyFont="1" applyFill="1" applyBorder="1" applyAlignment="1" applyProtection="1">
      <alignment horizontal="center" vertical="center"/>
      <protection hidden="1"/>
    </xf>
    <xf numFmtId="0" fontId="53" fillId="6" borderId="33" xfId="0" applyFont="1" applyFill="1" applyBorder="1" applyAlignment="1" applyProtection="1">
      <alignment horizontal="center" vertical="center"/>
      <protection hidden="1"/>
    </xf>
    <xf numFmtId="0" fontId="53" fillId="6" borderId="61" xfId="0" applyFont="1" applyFill="1" applyBorder="1" applyAlignment="1" applyProtection="1">
      <alignment horizontal="center" vertical="center"/>
      <protection hidden="1"/>
    </xf>
    <xf numFmtId="167" fontId="53" fillId="6" borderId="54" xfId="0" applyNumberFormat="1" applyFont="1" applyFill="1" applyBorder="1" applyAlignment="1" applyProtection="1">
      <alignment horizontal="center" vertical="center"/>
      <protection hidden="1"/>
    </xf>
    <xf numFmtId="0" fontId="53" fillId="6" borderId="76" xfId="0" applyFont="1" applyFill="1" applyBorder="1" applyAlignment="1" applyProtection="1">
      <alignment horizontal="center" vertical="center"/>
      <protection hidden="1"/>
    </xf>
    <xf numFmtId="0" fontId="39" fillId="6" borderId="71" xfId="0" applyFont="1" applyFill="1" applyBorder="1" applyAlignment="1" applyProtection="1">
      <alignment horizontal="center" vertical="center" wrapText="1"/>
      <protection hidden="1"/>
    </xf>
    <xf numFmtId="167" fontId="39" fillId="6" borderId="1" xfId="0" applyNumberFormat="1" applyFont="1" applyFill="1" applyBorder="1" applyAlignment="1" applyProtection="1">
      <alignment horizontal="center" vertical="center" wrapText="1"/>
      <protection hidden="1"/>
    </xf>
    <xf numFmtId="0" fontId="39" fillId="6" borderId="1" xfId="0" applyFont="1" applyFill="1" applyBorder="1" applyAlignment="1" applyProtection="1">
      <alignment horizontal="center" vertical="center" wrapText="1"/>
      <protection hidden="1"/>
    </xf>
    <xf numFmtId="2" fontId="39" fillId="6" borderId="1" xfId="0" applyNumberFormat="1" applyFont="1" applyFill="1" applyBorder="1" applyAlignment="1" applyProtection="1">
      <alignment horizontal="center" vertical="center" wrapText="1"/>
      <protection hidden="1"/>
    </xf>
    <xf numFmtId="0" fontId="59" fillId="6" borderId="39" xfId="0" applyFont="1" applyFill="1" applyBorder="1" applyAlignment="1" applyProtection="1">
      <alignment horizontal="center" vertical="center" wrapText="1"/>
      <protection hidden="1"/>
    </xf>
    <xf numFmtId="0" fontId="68" fillId="6" borderId="40" xfId="0" applyFont="1" applyFill="1" applyBorder="1" applyAlignment="1" applyProtection="1">
      <alignment horizontal="center" vertical="center" wrapText="1"/>
      <protection hidden="1"/>
    </xf>
    <xf numFmtId="0" fontId="59" fillId="6" borderId="41" xfId="0" applyFont="1" applyFill="1" applyBorder="1" applyAlignment="1" applyProtection="1">
      <alignment horizontal="center" vertical="center" wrapText="1"/>
      <protection hidden="1"/>
    </xf>
    <xf numFmtId="0" fontId="59" fillId="6" borderId="43" xfId="0" applyFont="1" applyFill="1" applyBorder="1" applyAlignment="1" applyProtection="1">
      <alignment horizontal="center" vertical="center" wrapText="1"/>
      <protection hidden="1"/>
    </xf>
    <xf numFmtId="0" fontId="59" fillId="6" borderId="44" xfId="0" applyFont="1" applyFill="1" applyBorder="1" applyAlignment="1" applyProtection="1">
      <alignment horizontal="center" vertical="center" wrapText="1"/>
      <protection hidden="1"/>
    </xf>
    <xf numFmtId="0" fontId="59" fillId="6" borderId="37" xfId="0" applyFont="1" applyFill="1" applyBorder="1" applyAlignment="1" applyProtection="1">
      <alignment horizontal="center" vertical="center" wrapText="1"/>
      <protection hidden="1"/>
    </xf>
    <xf numFmtId="166" fontId="20" fillId="16" borderId="9" xfId="0" applyNumberFormat="1" applyFont="1" applyFill="1" applyBorder="1" applyAlignment="1" applyProtection="1">
      <alignment horizontal="center" vertical="center" wrapText="1"/>
      <protection hidden="1"/>
    </xf>
    <xf numFmtId="164" fontId="20" fillId="16" borderId="9" xfId="0" applyNumberFormat="1" applyFont="1" applyFill="1" applyBorder="1" applyAlignment="1" applyProtection="1">
      <alignment horizontal="center" vertical="center" wrapText="1"/>
      <protection hidden="1"/>
    </xf>
    <xf numFmtId="173" fontId="20" fillId="16" borderId="9" xfId="0" applyNumberFormat="1" applyFont="1" applyFill="1" applyBorder="1" applyAlignment="1" applyProtection="1">
      <alignment horizontal="center" vertical="center" wrapText="1"/>
      <protection hidden="1"/>
    </xf>
    <xf numFmtId="173" fontId="20" fillId="16" borderId="44" xfId="0" applyNumberFormat="1" applyFont="1" applyFill="1" applyBorder="1" applyAlignment="1" applyProtection="1">
      <alignment horizontal="center" vertical="center" wrapText="1"/>
      <protection hidden="1"/>
    </xf>
    <xf numFmtId="0" fontId="20" fillId="16" borderId="9" xfId="0" applyFont="1" applyFill="1" applyBorder="1" applyAlignment="1" applyProtection="1">
      <alignment horizontal="center" vertical="center" wrapText="1"/>
      <protection hidden="1"/>
    </xf>
    <xf numFmtId="167" fontId="20" fillId="12" borderId="9" xfId="0" applyNumberFormat="1" applyFont="1" applyFill="1" applyBorder="1" applyAlignment="1" applyProtection="1">
      <alignment horizontal="center" vertical="center" wrapText="1"/>
      <protection hidden="1"/>
    </xf>
    <xf numFmtId="166" fontId="20" fillId="12" borderId="44" xfId="0" applyNumberFormat="1" applyFont="1" applyFill="1" applyBorder="1" applyAlignment="1" applyProtection="1">
      <alignment horizontal="center" vertical="center" wrapText="1"/>
      <protection hidden="1"/>
    </xf>
    <xf numFmtId="165" fontId="20" fillId="12" borderId="9" xfId="0" applyNumberFormat="1" applyFont="1" applyFill="1" applyBorder="1" applyAlignment="1" applyProtection="1">
      <alignment horizontal="center" vertical="center" wrapText="1"/>
      <protection hidden="1"/>
    </xf>
    <xf numFmtId="165" fontId="20" fillId="12" borderId="44" xfId="0" applyNumberFormat="1" applyFont="1" applyFill="1" applyBorder="1" applyAlignment="1" applyProtection="1">
      <alignment horizontal="center" vertical="center" wrapText="1"/>
      <protection hidden="1"/>
    </xf>
    <xf numFmtId="173" fontId="38" fillId="6" borderId="22" xfId="0" applyNumberFormat="1" applyFont="1" applyFill="1" applyBorder="1" applyAlignment="1" applyProtection="1">
      <alignment horizontal="center" vertical="center"/>
      <protection hidden="1"/>
    </xf>
    <xf numFmtId="169" fontId="20" fillId="12" borderId="9" xfId="0" applyNumberFormat="1" applyFont="1" applyFill="1" applyBorder="1" applyAlignment="1" applyProtection="1">
      <alignment horizontal="center" vertical="center" wrapText="1"/>
      <protection hidden="1"/>
    </xf>
    <xf numFmtId="0" fontId="36" fillId="2" borderId="49" xfId="0" applyFont="1" applyFill="1" applyBorder="1" applyAlignment="1" applyProtection="1">
      <alignment horizontal="center" vertical="center" wrapText="1"/>
      <protection hidden="1"/>
    </xf>
    <xf numFmtId="0" fontId="20" fillId="16" borderId="44" xfId="0" applyFont="1" applyFill="1" applyBorder="1" applyAlignment="1" applyProtection="1">
      <alignment horizontal="center" vertical="center" wrapText="1"/>
      <protection hidden="1"/>
    </xf>
    <xf numFmtId="0" fontId="7" fillId="13" borderId="21" xfId="0" applyFont="1" applyFill="1" applyBorder="1" applyAlignment="1" applyProtection="1">
      <alignment horizontal="center" vertical="center" wrapText="1"/>
      <protection hidden="1"/>
    </xf>
    <xf numFmtId="14" fontId="20" fillId="12" borderId="48" xfId="0" applyNumberFormat="1" applyFont="1" applyFill="1" applyBorder="1" applyAlignment="1" applyProtection="1">
      <alignment horizontal="center" vertical="center" wrapText="1"/>
      <protection hidden="1"/>
    </xf>
    <xf numFmtId="1" fontId="20" fillId="12" borderId="14" xfId="0" applyNumberFormat="1" applyFont="1" applyFill="1" applyBorder="1" applyAlignment="1" applyProtection="1">
      <alignment vertical="center" wrapText="1"/>
      <protection hidden="1"/>
    </xf>
    <xf numFmtId="1" fontId="20" fillId="12" borderId="14" xfId="0" applyNumberFormat="1" applyFont="1" applyFill="1" applyBorder="1" applyAlignment="1" applyProtection="1">
      <alignment horizontal="center" vertical="center" wrapText="1"/>
      <protection hidden="1"/>
    </xf>
    <xf numFmtId="1" fontId="20" fillId="12" borderId="57" xfId="0" applyNumberFormat="1" applyFont="1" applyFill="1" applyBorder="1" applyAlignment="1" applyProtection="1">
      <alignment horizontal="center" vertical="center" wrapText="1"/>
      <protection hidden="1"/>
    </xf>
    <xf numFmtId="0" fontId="7" fillId="13" borderId="1" xfId="0" applyFont="1" applyFill="1" applyBorder="1" applyAlignment="1" applyProtection="1">
      <alignment horizontal="center" vertical="center" wrapText="1"/>
      <protection hidden="1"/>
    </xf>
    <xf numFmtId="0" fontId="7" fillId="18" borderId="68" xfId="0" applyFont="1" applyFill="1" applyBorder="1" applyAlignment="1" applyProtection="1">
      <alignment horizontal="center" vertical="center" wrapText="1"/>
      <protection hidden="1"/>
    </xf>
    <xf numFmtId="0" fontId="7" fillId="13" borderId="77" xfId="0" applyFont="1" applyFill="1" applyBorder="1" applyAlignment="1" applyProtection="1">
      <alignment horizontal="center" vertical="center" wrapText="1"/>
      <protection hidden="1"/>
    </xf>
    <xf numFmtId="0" fontId="7" fillId="13" borderId="74" xfId="0" applyFont="1" applyFill="1" applyBorder="1" applyAlignment="1" applyProtection="1">
      <alignment horizontal="center" vertical="center" wrapText="1"/>
      <protection hidden="1"/>
    </xf>
    <xf numFmtId="0" fontId="7" fillId="13" borderId="66" xfId="0" applyFont="1" applyFill="1" applyBorder="1" applyAlignment="1" applyProtection="1">
      <alignment horizontal="center" vertical="center" wrapText="1"/>
      <protection hidden="1"/>
    </xf>
    <xf numFmtId="0" fontId="7" fillId="13" borderId="50" xfId="0" applyFont="1" applyFill="1" applyBorder="1" applyAlignment="1" applyProtection="1">
      <alignment horizontal="center" vertical="center" wrapText="1"/>
      <protection hidden="1"/>
    </xf>
    <xf numFmtId="0" fontId="36" fillId="6" borderId="44" xfId="0" applyFont="1" applyFill="1" applyBorder="1" applyAlignment="1" applyProtection="1">
      <alignment horizontal="center" vertical="center" wrapText="1"/>
      <protection hidden="1"/>
    </xf>
    <xf numFmtId="0" fontId="36" fillId="4" borderId="30" xfId="0" applyFont="1" applyFill="1" applyBorder="1" applyAlignment="1" applyProtection="1">
      <alignment horizontal="center" vertical="center" wrapText="1"/>
      <protection hidden="1"/>
    </xf>
    <xf numFmtId="2" fontId="20" fillId="6" borderId="18" xfId="0" applyNumberFormat="1" applyFont="1" applyFill="1" applyBorder="1" applyAlignment="1" applyProtection="1">
      <alignment horizontal="center" vertical="center" wrapText="1"/>
      <protection hidden="1"/>
    </xf>
    <xf numFmtId="0" fontId="36" fillId="6" borderId="36" xfId="0" applyFont="1" applyFill="1" applyBorder="1" applyAlignment="1" applyProtection="1">
      <alignment horizontal="center" vertical="center" wrapText="1"/>
      <protection hidden="1"/>
    </xf>
    <xf numFmtId="0" fontId="7" fillId="4" borderId="1" xfId="0" applyFont="1" applyFill="1" applyBorder="1" applyAlignment="1" applyProtection="1">
      <alignment horizontal="center" vertical="center" wrapText="1"/>
      <protection hidden="1"/>
    </xf>
    <xf numFmtId="164" fontId="20" fillId="6" borderId="1" xfId="0" applyNumberFormat="1" applyFont="1" applyFill="1" applyBorder="1" applyAlignment="1" applyProtection="1">
      <alignment horizontal="center" vertical="center" wrapText="1"/>
      <protection hidden="1"/>
    </xf>
    <xf numFmtId="1" fontId="20" fillId="6" borderId="1" xfId="0" applyNumberFormat="1" applyFont="1" applyFill="1" applyBorder="1" applyAlignment="1" applyProtection="1">
      <alignment horizontal="center" vertical="center" wrapText="1"/>
      <protection hidden="1"/>
    </xf>
    <xf numFmtId="169" fontId="39" fillId="4" borderId="1" xfId="0" applyNumberFormat="1" applyFont="1" applyFill="1" applyBorder="1" applyAlignment="1" applyProtection="1">
      <alignment horizontal="center" vertical="center"/>
      <protection hidden="1"/>
    </xf>
    <xf numFmtId="169" fontId="39" fillId="2" borderId="49" xfId="0" applyNumberFormat="1" applyFont="1" applyFill="1" applyBorder="1" applyAlignment="1" applyProtection="1">
      <alignment vertical="center"/>
      <protection hidden="1"/>
    </xf>
    <xf numFmtId="169" fontId="39" fillId="2" borderId="49" xfId="0" applyNumberFormat="1" applyFont="1" applyFill="1" applyBorder="1" applyAlignment="1" applyProtection="1">
      <alignment vertical="center" wrapText="1"/>
      <protection hidden="1"/>
    </xf>
    <xf numFmtId="169" fontId="58" fillId="2" borderId="49" xfId="0" applyNumberFormat="1" applyFont="1" applyFill="1" applyBorder="1" applyAlignment="1" applyProtection="1">
      <alignment vertical="center" wrapText="1"/>
      <protection hidden="1"/>
    </xf>
    <xf numFmtId="169" fontId="20" fillId="2" borderId="38" xfId="0" applyNumberFormat="1" applyFont="1" applyFill="1" applyBorder="1" applyAlignment="1" applyProtection="1">
      <alignment horizontal="center" vertical="center"/>
      <protection hidden="1"/>
    </xf>
    <xf numFmtId="0" fontId="29" fillId="4" borderId="14" xfId="0" applyFont="1" applyFill="1" applyBorder="1" applyAlignment="1" applyProtection="1">
      <alignment vertical="center" wrapText="1"/>
      <protection hidden="1"/>
    </xf>
    <xf numFmtId="0" fontId="3" fillId="4" borderId="14" xfId="0" applyFont="1" applyFill="1" applyBorder="1" applyAlignment="1" applyProtection="1">
      <alignment horizontal="center" vertical="center" wrapText="1"/>
      <protection hidden="1"/>
    </xf>
    <xf numFmtId="0" fontId="3" fillId="4" borderId="14" xfId="0" applyFont="1" applyFill="1" applyBorder="1" applyAlignment="1" applyProtection="1">
      <alignment vertical="center" wrapText="1"/>
      <protection hidden="1"/>
    </xf>
    <xf numFmtId="0" fontId="29" fillId="0" borderId="10" xfId="0" applyFont="1" applyFill="1" applyBorder="1" applyAlignment="1" applyProtection="1">
      <alignment horizontal="left" vertical="center" wrapText="1"/>
      <protection hidden="1"/>
    </xf>
    <xf numFmtId="0" fontId="29" fillId="0" borderId="16" xfId="0" applyFont="1" applyFill="1" applyBorder="1" applyAlignment="1" applyProtection="1">
      <alignment horizontal="left" vertical="center" wrapText="1"/>
      <protection hidden="1"/>
    </xf>
    <xf numFmtId="0" fontId="19" fillId="2" borderId="13" xfId="0" applyFont="1" applyFill="1" applyBorder="1" applyAlignment="1" applyProtection="1">
      <alignment horizontal="center" vertical="center" wrapText="1"/>
      <protection hidden="1"/>
    </xf>
    <xf numFmtId="0" fontId="34" fillId="2" borderId="13" xfId="0" applyFont="1" applyFill="1" applyBorder="1" applyAlignment="1" applyProtection="1">
      <alignment horizontal="center" vertical="center" wrapText="1"/>
      <protection hidden="1"/>
    </xf>
    <xf numFmtId="0" fontId="41" fillId="2" borderId="63" xfId="0" applyFont="1" applyFill="1" applyBorder="1" applyAlignment="1" applyProtection="1">
      <alignment horizontal="center" vertical="center" wrapText="1"/>
      <protection hidden="1"/>
    </xf>
    <xf numFmtId="0" fontId="23" fillId="4" borderId="22" xfId="0" applyFont="1" applyFill="1" applyBorder="1" applyAlignment="1" applyProtection="1">
      <alignment horizontal="center" vertical="center" wrapText="1"/>
      <protection hidden="1"/>
    </xf>
    <xf numFmtId="0" fontId="23" fillId="4" borderId="20" xfId="0" applyFont="1" applyFill="1" applyBorder="1" applyAlignment="1" applyProtection="1">
      <alignment horizontal="center" vertical="center" wrapText="1"/>
      <protection hidden="1"/>
    </xf>
    <xf numFmtId="0" fontId="7" fillId="4" borderId="48" xfId="0" applyFont="1" applyFill="1" applyBorder="1" applyAlignment="1" applyProtection="1">
      <alignment horizontal="left" vertical="center" wrapText="1"/>
      <protection hidden="1"/>
    </xf>
    <xf numFmtId="0" fontId="7" fillId="4" borderId="14" xfId="0" applyFont="1" applyFill="1" applyBorder="1" applyAlignment="1" applyProtection="1">
      <alignment horizontal="left" vertical="center" wrapText="1"/>
      <protection hidden="1"/>
    </xf>
    <xf numFmtId="0" fontId="7" fillId="4" borderId="57" xfId="0" applyFont="1" applyFill="1" applyBorder="1" applyAlignment="1" applyProtection="1">
      <alignment horizontal="left" vertical="center" wrapText="1"/>
      <protection hidden="1"/>
    </xf>
    <xf numFmtId="0" fontId="44" fillId="2" borderId="52" xfId="0" applyFont="1" applyFill="1" applyBorder="1" applyAlignment="1" applyProtection="1">
      <alignment horizontal="center" vertical="center" wrapText="1"/>
      <protection hidden="1"/>
    </xf>
    <xf numFmtId="0" fontId="44" fillId="2" borderId="13" xfId="0" applyFont="1" applyFill="1" applyBorder="1" applyAlignment="1" applyProtection="1">
      <alignment horizontal="center" vertical="center" wrapText="1"/>
      <protection hidden="1"/>
    </xf>
    <xf numFmtId="0" fontId="20" fillId="10" borderId="57" xfId="0" applyFont="1" applyFill="1" applyBorder="1" applyAlignment="1" applyProtection="1">
      <alignment horizontal="center" vertical="center" wrapText="1"/>
      <protection hidden="1"/>
    </xf>
    <xf numFmtId="0" fontId="7" fillId="4" borderId="21" xfId="0" applyFont="1" applyFill="1" applyBorder="1" applyAlignment="1" applyProtection="1">
      <alignment horizontal="center" vertical="center" wrapText="1"/>
      <protection hidden="1"/>
    </xf>
    <xf numFmtId="166" fontId="3" fillId="5" borderId="48" xfId="0" applyNumberFormat="1" applyFont="1" applyFill="1" applyBorder="1" applyAlignment="1" applyProtection="1">
      <alignment horizontal="center" vertical="center"/>
      <protection locked="0" hidden="1"/>
    </xf>
    <xf numFmtId="166" fontId="3" fillId="5" borderId="14" xfId="0" applyNumberFormat="1" applyFont="1" applyFill="1" applyBorder="1" applyAlignment="1" applyProtection="1">
      <alignment horizontal="center" vertical="center"/>
      <protection locked="0" hidden="1"/>
    </xf>
    <xf numFmtId="166" fontId="3" fillId="5" borderId="57" xfId="0" applyNumberFormat="1" applyFont="1" applyFill="1" applyBorder="1" applyAlignment="1" applyProtection="1">
      <alignment horizontal="center" vertical="center"/>
      <protection locked="0" hidden="1"/>
    </xf>
    <xf numFmtId="0" fontId="29" fillId="4" borderId="68" xfId="0" applyFont="1" applyFill="1" applyBorder="1" applyAlignment="1" applyProtection="1">
      <alignment horizontal="center" vertical="center" wrapText="1"/>
      <protection hidden="1"/>
    </xf>
    <xf numFmtId="0" fontId="29" fillId="4" borderId="66" xfId="0" applyFont="1" applyFill="1" applyBorder="1" applyAlignment="1" applyProtection="1">
      <alignment horizontal="center" vertical="center" wrapText="1"/>
      <protection hidden="1"/>
    </xf>
    <xf numFmtId="0" fontId="14" fillId="4" borderId="58" xfId="0" applyFont="1" applyFill="1" applyBorder="1" applyAlignment="1" applyProtection="1">
      <alignment horizontal="center" vertical="center" wrapText="1"/>
      <protection hidden="1"/>
    </xf>
    <xf numFmtId="0" fontId="14" fillId="4" borderId="35" xfId="0" applyFont="1" applyFill="1" applyBorder="1" applyAlignment="1" applyProtection="1">
      <alignment horizontal="center" vertical="center" wrapText="1"/>
      <protection hidden="1"/>
    </xf>
    <xf numFmtId="0" fontId="48" fillId="4" borderId="56" xfId="0" applyFont="1" applyFill="1" applyBorder="1" applyAlignment="1" applyProtection="1">
      <alignment horizontal="center" vertical="center" wrapText="1"/>
      <protection hidden="1"/>
    </xf>
    <xf numFmtId="167" fontId="5" fillId="6" borderId="41" xfId="0" applyNumberFormat="1" applyFont="1" applyFill="1" applyBorder="1" applyAlignment="1" applyProtection="1">
      <alignment horizontal="center" vertical="center" wrapText="1"/>
      <protection hidden="1"/>
    </xf>
    <xf numFmtId="2" fontId="5" fillId="6" borderId="34" xfId="0" applyNumberFormat="1" applyFont="1" applyFill="1" applyBorder="1" applyAlignment="1" applyProtection="1">
      <alignment horizontal="center" vertical="center" wrapText="1"/>
      <protection hidden="1"/>
    </xf>
    <xf numFmtId="165" fontId="5" fillId="6" borderId="32" xfId="0" applyNumberFormat="1" applyFont="1" applyFill="1" applyBorder="1" applyAlignment="1" applyProtection="1">
      <alignment horizontal="center" vertical="center" wrapText="1"/>
      <protection hidden="1"/>
    </xf>
    <xf numFmtId="164" fontId="5" fillId="6" borderId="34" xfId="0" applyNumberFormat="1" applyFont="1" applyFill="1" applyBorder="1" applyAlignment="1" applyProtection="1">
      <alignment horizontal="center" vertical="center" wrapText="1"/>
      <protection hidden="1"/>
    </xf>
    <xf numFmtId="2" fontId="5" fillId="6" borderId="43" xfId="0" applyNumberFormat="1" applyFont="1" applyFill="1" applyBorder="1" applyAlignment="1" applyProtection="1">
      <alignment horizontal="center" vertical="center" wrapText="1"/>
      <protection hidden="1"/>
    </xf>
    <xf numFmtId="0" fontId="7" fillId="2" borderId="1" xfId="0" applyFont="1" applyFill="1" applyBorder="1" applyAlignment="1" applyProtection="1">
      <alignment horizontal="center" vertical="center" wrapText="1"/>
      <protection hidden="1"/>
    </xf>
    <xf numFmtId="0" fontId="45" fillId="4" borderId="21" xfId="0" applyFont="1" applyFill="1" applyBorder="1" applyAlignment="1" applyProtection="1">
      <alignment horizontal="center" vertical="center" wrapText="1"/>
      <protection hidden="1"/>
    </xf>
    <xf numFmtId="0" fontId="2" fillId="6" borderId="9" xfId="0" applyFont="1" applyFill="1" applyBorder="1" applyAlignment="1" applyProtection="1">
      <alignment horizontal="center" vertical="center"/>
      <protection hidden="1"/>
    </xf>
    <xf numFmtId="0" fontId="53" fillId="4" borderId="72" xfId="0" applyFont="1" applyFill="1" applyBorder="1" applyAlignment="1" applyProtection="1">
      <alignment horizontal="center" vertical="center"/>
      <protection hidden="1"/>
    </xf>
    <xf numFmtId="14" fontId="53" fillId="6" borderId="9" xfId="0" applyNumberFormat="1" applyFont="1" applyFill="1" applyBorder="1" applyAlignment="1" applyProtection="1">
      <alignment horizontal="center" vertical="center" wrapText="1"/>
      <protection hidden="1"/>
    </xf>
    <xf numFmtId="170" fontId="53" fillId="6" borderId="9" xfId="0" applyNumberFormat="1" applyFont="1" applyFill="1" applyBorder="1" applyAlignment="1" applyProtection="1">
      <alignment horizontal="center" vertical="center" wrapText="1"/>
      <protection hidden="1"/>
    </xf>
    <xf numFmtId="167" fontId="20" fillId="12" borderId="40" xfId="0" applyNumberFormat="1" applyFont="1" applyFill="1" applyBorder="1" applyAlignment="1" applyProtection="1">
      <alignment horizontal="center" vertical="center" wrapText="1"/>
      <protection hidden="1"/>
    </xf>
    <xf numFmtId="0" fontId="20" fillId="4" borderId="9" xfId="0" applyFont="1" applyFill="1" applyBorder="1" applyAlignment="1" applyProtection="1">
      <alignment horizontal="center" vertical="center" wrapText="1"/>
      <protection hidden="1"/>
    </xf>
    <xf numFmtId="0" fontId="20" fillId="4" borderId="44" xfId="0" applyFont="1" applyFill="1" applyBorder="1" applyAlignment="1" applyProtection="1">
      <alignment horizontal="center" vertical="center" wrapText="1"/>
      <protection hidden="1"/>
    </xf>
    <xf numFmtId="0" fontId="20" fillId="6" borderId="44" xfId="0" applyFont="1" applyFill="1" applyBorder="1" applyAlignment="1" applyProtection="1">
      <alignment horizontal="center" vertical="center" wrapText="1"/>
      <protection hidden="1"/>
    </xf>
    <xf numFmtId="164" fontId="20" fillId="16" borderId="9" xfId="0" applyNumberFormat="1" applyFont="1" applyFill="1" applyBorder="1" applyAlignment="1" applyProtection="1">
      <alignment horizontal="center" vertical="center" wrapText="1"/>
      <protection hidden="1"/>
    </xf>
    <xf numFmtId="2" fontId="38" fillId="11" borderId="40" xfId="0" applyNumberFormat="1" applyFont="1" applyFill="1" applyBorder="1" applyAlignment="1" applyProtection="1">
      <alignment horizontal="center" vertical="center"/>
      <protection hidden="1"/>
    </xf>
    <xf numFmtId="0" fontId="53" fillId="0" borderId="10" xfId="0" applyFont="1" applyBorder="1" applyAlignment="1" applyProtection="1">
      <alignment horizontal="center"/>
      <protection hidden="1"/>
    </xf>
    <xf numFmtId="0" fontId="38" fillId="0" borderId="49" xfId="0" applyFont="1" applyBorder="1" applyAlignment="1" applyProtection="1">
      <alignment horizontal="center"/>
      <protection hidden="1"/>
    </xf>
    <xf numFmtId="0" fontId="53" fillId="0" borderId="47" xfId="0" applyFont="1" applyBorder="1" applyAlignment="1" applyProtection="1">
      <alignment horizontal="center"/>
      <protection hidden="1"/>
    </xf>
    <xf numFmtId="0" fontId="38" fillId="0" borderId="5" xfId="0" applyFont="1" applyFill="1" applyBorder="1" applyAlignment="1" applyProtection="1">
      <alignment horizontal="center"/>
      <protection hidden="1"/>
    </xf>
    <xf numFmtId="0" fontId="38" fillId="0" borderId="5" xfId="0" applyFont="1" applyBorder="1" applyAlignment="1" applyProtection="1">
      <alignment horizontal="center"/>
      <protection hidden="1"/>
    </xf>
    <xf numFmtId="0" fontId="38" fillId="0" borderId="38" xfId="0" applyFont="1" applyBorder="1" applyAlignment="1" applyProtection="1">
      <alignment horizontal="center"/>
      <protection hidden="1"/>
    </xf>
    <xf numFmtId="2" fontId="29" fillId="4" borderId="17" xfId="0" applyNumberFormat="1" applyFont="1" applyFill="1" applyBorder="1" applyAlignment="1" applyProtection="1">
      <alignment horizontal="center" vertical="center" wrapText="1"/>
      <protection hidden="1"/>
    </xf>
    <xf numFmtId="166" fontId="29" fillId="4" borderId="14" xfId="0" applyNumberFormat="1" applyFont="1" applyFill="1" applyBorder="1" applyAlignment="1" applyProtection="1">
      <alignment horizontal="center" vertical="center" wrapText="1"/>
      <protection hidden="1"/>
    </xf>
    <xf numFmtId="0" fontId="29" fillId="4" borderId="14" xfId="0" applyFont="1" applyFill="1" applyBorder="1" applyAlignment="1" applyProtection="1">
      <alignment horizontal="center" vertical="center" wrapText="1"/>
      <protection hidden="1"/>
    </xf>
    <xf numFmtId="11" fontId="29" fillId="4" borderId="14" xfId="0" applyNumberFormat="1" applyFont="1" applyFill="1" applyBorder="1" applyAlignment="1" applyProtection="1">
      <alignment horizontal="center" vertical="center" wrapText="1"/>
      <protection hidden="1"/>
    </xf>
    <xf numFmtId="0" fontId="23" fillId="4" borderId="14" xfId="0" applyFont="1" applyFill="1" applyBorder="1" applyAlignment="1" applyProtection="1">
      <alignment horizontal="center" vertical="center" wrapText="1"/>
      <protection hidden="1"/>
    </xf>
    <xf numFmtId="0" fontId="29" fillId="4" borderId="57" xfId="0" applyFont="1" applyFill="1" applyBorder="1" applyAlignment="1" applyProtection="1">
      <alignment horizontal="center" vertical="center" wrapText="1"/>
      <protection hidden="1"/>
    </xf>
    <xf numFmtId="165" fontId="20" fillId="10" borderId="18" xfId="0" applyNumberFormat="1" applyFont="1" applyFill="1" applyBorder="1" applyAlignment="1" applyProtection="1">
      <alignment horizontal="center" vertical="center" wrapText="1"/>
      <protection hidden="1"/>
    </xf>
    <xf numFmtId="165" fontId="20" fillId="10" borderId="9" xfId="0" applyNumberFormat="1" applyFont="1" applyFill="1" applyBorder="1" applyAlignment="1" applyProtection="1">
      <alignment horizontal="center" vertical="center" wrapText="1"/>
      <protection hidden="1"/>
    </xf>
    <xf numFmtId="165" fontId="20" fillId="10" borderId="44" xfId="0" applyNumberFormat="1" applyFont="1" applyFill="1" applyBorder="1" applyAlignment="1" applyProtection="1">
      <alignment horizontal="center" vertical="center" wrapText="1"/>
      <protection hidden="1"/>
    </xf>
    <xf numFmtId="169" fontId="20" fillId="16" borderId="40" xfId="0" applyNumberFormat="1" applyFont="1" applyFill="1" applyBorder="1" applyAlignment="1" applyProtection="1">
      <alignment horizontal="center" vertical="center" wrapText="1"/>
      <protection hidden="1"/>
    </xf>
    <xf numFmtId="169" fontId="36" fillId="2" borderId="23" xfId="0" applyNumberFormat="1" applyFont="1" applyFill="1" applyBorder="1" applyAlignment="1" applyProtection="1">
      <alignment horizontal="center" vertical="center" wrapText="1"/>
      <protection hidden="1"/>
    </xf>
    <xf numFmtId="169" fontId="38" fillId="6" borderId="40" xfId="0" applyNumberFormat="1" applyFont="1" applyFill="1" applyBorder="1" applyAlignment="1" applyProtection="1">
      <alignment horizontal="center" vertical="center" wrapText="1"/>
      <protection hidden="1"/>
    </xf>
    <xf numFmtId="2" fontId="7" fillId="30" borderId="37" xfId="0" applyNumberFormat="1" applyFont="1" applyFill="1" applyBorder="1" applyAlignment="1" applyProtection="1">
      <alignment horizontal="center" vertical="center" wrapText="1"/>
      <protection hidden="1"/>
    </xf>
    <xf numFmtId="170" fontId="20" fillId="30" borderId="9" xfId="0" applyNumberFormat="1" applyFont="1" applyFill="1" applyBorder="1" applyAlignment="1" applyProtection="1">
      <alignment horizontal="center" vertical="center" wrapText="1"/>
      <protection locked="0" hidden="1"/>
    </xf>
    <xf numFmtId="167" fontId="53" fillId="6" borderId="9" xfId="0" applyNumberFormat="1" applyFont="1" applyFill="1" applyBorder="1" applyAlignment="1" applyProtection="1">
      <alignment horizontal="center" vertical="center"/>
      <protection hidden="1"/>
    </xf>
    <xf numFmtId="0" fontId="53" fillId="6" borderId="9" xfId="0" applyFont="1" applyFill="1" applyBorder="1" applyAlignment="1" applyProtection="1">
      <alignment horizontal="center" vertical="center" wrapText="1"/>
      <protection hidden="1"/>
    </xf>
    <xf numFmtId="0" fontId="53" fillId="6" borderId="9" xfId="0" applyFont="1" applyFill="1" applyBorder="1" applyAlignment="1" applyProtection="1">
      <alignment horizontal="center" vertical="center"/>
      <protection hidden="1"/>
    </xf>
    <xf numFmtId="167" fontId="1" fillId="6" borderId="66" xfId="0" applyNumberFormat="1" applyFont="1" applyFill="1" applyBorder="1" applyAlignment="1" applyProtection="1">
      <alignment horizontal="center" vertical="center"/>
      <protection hidden="1"/>
    </xf>
    <xf numFmtId="176" fontId="20" fillId="10" borderId="9" xfId="0" applyNumberFormat="1" applyFont="1" applyFill="1" applyBorder="1" applyAlignment="1" applyProtection="1">
      <alignment horizontal="center" vertical="center" wrapText="1"/>
      <protection hidden="1"/>
    </xf>
    <xf numFmtId="176" fontId="20" fillId="10" borderId="34" xfId="0" applyNumberFormat="1" applyFont="1" applyFill="1" applyBorder="1" applyAlignment="1" applyProtection="1">
      <alignment horizontal="center" vertical="center" wrapText="1"/>
      <protection hidden="1"/>
    </xf>
    <xf numFmtId="14" fontId="53" fillId="6" borderId="44" xfId="0" applyNumberFormat="1" applyFont="1" applyFill="1" applyBorder="1" applyAlignment="1" applyProtection="1">
      <alignment horizontal="center" vertical="center" wrapText="1"/>
      <protection hidden="1"/>
    </xf>
    <xf numFmtId="0" fontId="38" fillId="0" borderId="2" xfId="0" applyFont="1" applyBorder="1" applyAlignment="1" applyProtection="1">
      <alignment horizontal="center" vertical="center"/>
      <protection hidden="1"/>
    </xf>
    <xf numFmtId="0" fontId="38" fillId="0" borderId="10" xfId="0" applyFont="1" applyBorder="1" applyAlignment="1" applyProtection="1">
      <alignment horizontal="center" vertical="center"/>
      <protection hidden="1"/>
    </xf>
    <xf numFmtId="170" fontId="38" fillId="0" borderId="49" xfId="0" applyNumberFormat="1" applyFont="1" applyBorder="1" applyAlignment="1" applyProtection="1">
      <alignment horizontal="center" vertical="center"/>
      <protection hidden="1"/>
    </xf>
    <xf numFmtId="0" fontId="38" fillId="6" borderId="41" xfId="0" applyFont="1" applyFill="1" applyBorder="1" applyAlignment="1" applyProtection="1">
      <alignment horizontal="center" vertical="center"/>
      <protection hidden="1"/>
    </xf>
    <xf numFmtId="14" fontId="20" fillId="0" borderId="0" xfId="0" applyNumberFormat="1" applyFont="1" applyAlignment="1" applyProtection="1">
      <alignment vertical="center" wrapText="1"/>
      <protection hidden="1"/>
    </xf>
    <xf numFmtId="170" fontId="38" fillId="11" borderId="40" xfId="0" applyNumberFormat="1" applyFont="1" applyFill="1" applyBorder="1" applyAlignment="1" applyProtection="1">
      <alignment horizontal="center" vertical="center" wrapText="1"/>
      <protection hidden="1"/>
    </xf>
    <xf numFmtId="170" fontId="38" fillId="11" borderId="9" xfId="0" applyNumberFormat="1" applyFont="1" applyFill="1" applyBorder="1" applyAlignment="1" applyProtection="1">
      <alignment horizontal="center" vertical="center" wrapText="1"/>
      <protection hidden="1"/>
    </xf>
    <xf numFmtId="3" fontId="38" fillId="11" borderId="39" xfId="0" applyNumberFormat="1" applyFont="1" applyFill="1" applyBorder="1" applyAlignment="1" applyProtection="1">
      <alignment horizontal="center" vertical="center"/>
      <protection hidden="1"/>
    </xf>
    <xf numFmtId="3" fontId="38" fillId="11" borderId="40" xfId="0" applyNumberFormat="1" applyFont="1" applyFill="1" applyBorder="1" applyAlignment="1" applyProtection="1">
      <alignment horizontal="center" vertical="center"/>
      <protection hidden="1"/>
    </xf>
    <xf numFmtId="0" fontId="38" fillId="11" borderId="40" xfId="0" applyFont="1" applyFill="1" applyBorder="1" applyAlignment="1" applyProtection="1">
      <alignment horizontal="center" vertical="center" wrapText="1"/>
      <protection hidden="1"/>
    </xf>
    <xf numFmtId="165" fontId="38" fillId="11" borderId="40" xfId="0" applyNumberFormat="1" applyFont="1" applyFill="1" applyBorder="1" applyAlignment="1" applyProtection="1">
      <alignment horizontal="center" vertical="center"/>
      <protection hidden="1"/>
    </xf>
    <xf numFmtId="165" fontId="38" fillId="11" borderId="41" xfId="0" applyNumberFormat="1" applyFont="1" applyFill="1" applyBorder="1" applyAlignment="1" applyProtection="1">
      <alignment horizontal="center" vertical="center"/>
      <protection hidden="1"/>
    </xf>
    <xf numFmtId="3" fontId="38" fillId="11" borderId="32" xfId="0" applyNumberFormat="1" applyFont="1" applyFill="1" applyBorder="1" applyAlignment="1" applyProtection="1">
      <alignment horizontal="center" vertical="center"/>
      <protection hidden="1"/>
    </xf>
    <xf numFmtId="3" fontId="38" fillId="11" borderId="18" xfId="0" applyNumberFormat="1" applyFont="1" applyFill="1" applyBorder="1" applyAlignment="1" applyProtection="1">
      <alignment horizontal="center" vertical="center"/>
      <protection hidden="1"/>
    </xf>
    <xf numFmtId="0" fontId="38" fillId="11" borderId="9" xfId="0" applyFont="1" applyFill="1" applyBorder="1" applyAlignment="1" applyProtection="1">
      <alignment horizontal="center" vertical="center" wrapText="1"/>
      <protection hidden="1"/>
    </xf>
    <xf numFmtId="165" fontId="38" fillId="11" borderId="18" xfId="0" applyNumberFormat="1" applyFont="1" applyFill="1" applyBorder="1" applyAlignment="1" applyProtection="1">
      <alignment horizontal="center" vertical="center"/>
      <protection hidden="1"/>
    </xf>
    <xf numFmtId="165" fontId="38" fillId="11" borderId="36" xfId="0" applyNumberFormat="1" applyFont="1" applyFill="1" applyBorder="1" applyAlignment="1" applyProtection="1">
      <alignment horizontal="center" vertical="center"/>
      <protection hidden="1"/>
    </xf>
    <xf numFmtId="3" fontId="38" fillId="11" borderId="43" xfId="0" applyNumberFormat="1" applyFont="1" applyFill="1" applyBorder="1" applyAlignment="1" applyProtection="1">
      <alignment horizontal="center" vertical="center"/>
      <protection hidden="1"/>
    </xf>
    <xf numFmtId="3" fontId="38" fillId="11" borderId="44" xfId="0" applyNumberFormat="1" applyFont="1" applyFill="1" applyBorder="1" applyAlignment="1" applyProtection="1">
      <alignment horizontal="center" vertical="center"/>
      <protection hidden="1"/>
    </xf>
    <xf numFmtId="170" fontId="38" fillId="11" borderId="44" xfId="0" applyNumberFormat="1" applyFont="1" applyFill="1" applyBorder="1" applyAlignment="1" applyProtection="1">
      <alignment horizontal="center" vertical="center" wrapText="1"/>
      <protection hidden="1"/>
    </xf>
    <xf numFmtId="0" fontId="38" fillId="11" borderId="44" xfId="0" applyFont="1" applyFill="1" applyBorder="1" applyAlignment="1" applyProtection="1">
      <alignment horizontal="center" vertical="center" wrapText="1"/>
      <protection hidden="1"/>
    </xf>
    <xf numFmtId="165" fontId="38" fillId="11" borderId="53" xfId="0" applyNumberFormat="1" applyFont="1" applyFill="1" applyBorder="1" applyAlignment="1" applyProtection="1">
      <alignment horizontal="center" vertical="center"/>
      <protection hidden="1"/>
    </xf>
    <xf numFmtId="165" fontId="38" fillId="11" borderId="75" xfId="0" applyNumberFormat="1" applyFont="1" applyFill="1" applyBorder="1" applyAlignment="1" applyProtection="1">
      <alignment horizontal="center" vertical="center"/>
      <protection hidden="1"/>
    </xf>
    <xf numFmtId="166" fontId="7" fillId="4" borderId="1" xfId="0" applyNumberFormat="1" applyFont="1" applyFill="1" applyBorder="1" applyAlignment="1" applyProtection="1">
      <alignment horizontal="center" vertical="center" wrapText="1"/>
      <protection hidden="1"/>
    </xf>
    <xf numFmtId="176" fontId="10" fillId="6" borderId="39" xfId="0" applyNumberFormat="1" applyFont="1" applyFill="1" applyBorder="1" applyAlignment="1" applyProtection="1">
      <alignment horizontal="center" vertical="center" wrapText="1"/>
      <protection hidden="1"/>
    </xf>
    <xf numFmtId="0" fontId="29" fillId="4" borderId="69" xfId="0" applyFont="1" applyFill="1" applyBorder="1" applyAlignment="1" applyProtection="1">
      <alignment horizontal="center" vertical="center" wrapText="1"/>
      <protection hidden="1"/>
    </xf>
    <xf numFmtId="2" fontId="18" fillId="24" borderId="22" xfId="8" applyNumberFormat="1" applyFont="1" applyFill="1" applyBorder="1" applyAlignment="1" applyProtection="1">
      <alignment horizontal="center" vertical="center" wrapText="1"/>
      <protection hidden="1"/>
    </xf>
    <xf numFmtId="2" fontId="18" fillId="11" borderId="28" xfId="8" applyNumberFormat="1" applyFont="1" applyFill="1" applyBorder="1" applyAlignment="1" applyProtection="1">
      <alignment horizontal="center" vertical="center" wrapText="1"/>
      <protection hidden="1"/>
    </xf>
    <xf numFmtId="0" fontId="38" fillId="2" borderId="41" xfId="0" applyFont="1" applyFill="1" applyBorder="1" applyAlignment="1" applyProtection="1">
      <alignment horizontal="center"/>
      <protection hidden="1"/>
    </xf>
    <xf numFmtId="49" fontId="16" fillId="18" borderId="67" xfId="8" applyNumberFormat="1" applyFont="1" applyFill="1" applyBorder="1" applyAlignment="1" applyProtection="1">
      <alignment horizontal="center" vertical="center" wrapText="1"/>
      <protection hidden="1"/>
    </xf>
    <xf numFmtId="49" fontId="16" fillId="18" borderId="73" xfId="8" applyNumberFormat="1" applyFont="1" applyFill="1" applyBorder="1" applyAlignment="1" applyProtection="1">
      <alignment horizontal="center" vertical="center" wrapText="1"/>
      <protection hidden="1"/>
    </xf>
    <xf numFmtId="0" fontId="16" fillId="18" borderId="0" xfId="0" applyFont="1" applyFill="1" applyAlignment="1" applyProtection="1">
      <alignment horizontal="center" vertical="center" wrapText="1"/>
      <protection hidden="1"/>
    </xf>
    <xf numFmtId="0" fontId="53" fillId="30" borderId="9" xfId="0" applyFont="1" applyFill="1" applyBorder="1" applyAlignment="1" applyProtection="1">
      <alignment horizontal="center" vertical="center"/>
      <protection hidden="1"/>
    </xf>
    <xf numFmtId="2" fontId="3" fillId="0" borderId="0" xfId="0" applyNumberFormat="1" applyFont="1" applyProtection="1">
      <protection hidden="1"/>
    </xf>
    <xf numFmtId="0" fontId="53" fillId="28" borderId="29" xfId="0" applyFont="1" applyFill="1" applyBorder="1" applyAlignment="1" applyProtection="1">
      <alignment horizontal="center" vertical="center"/>
      <protection hidden="1"/>
    </xf>
    <xf numFmtId="0" fontId="53" fillId="28" borderId="24" xfId="0" applyFont="1" applyFill="1" applyBorder="1" applyAlignment="1" applyProtection="1">
      <alignment horizontal="center" vertical="center"/>
      <protection hidden="1"/>
    </xf>
    <xf numFmtId="0" fontId="53" fillId="28" borderId="46" xfId="0" applyFont="1" applyFill="1" applyBorder="1" applyAlignment="1" applyProtection="1">
      <alignment horizontal="center" vertical="center"/>
      <protection hidden="1"/>
    </xf>
    <xf numFmtId="170" fontId="53" fillId="11" borderId="40" xfId="0" applyNumberFormat="1" applyFont="1" applyFill="1" applyBorder="1" applyAlignment="1" applyProtection="1">
      <alignment horizontal="center" vertical="center" wrapText="1"/>
      <protection hidden="1"/>
    </xf>
    <xf numFmtId="170" fontId="53" fillId="11" borderId="9" xfId="0" applyNumberFormat="1" applyFont="1" applyFill="1" applyBorder="1" applyAlignment="1" applyProtection="1">
      <alignment horizontal="center" vertical="center" wrapText="1"/>
      <protection hidden="1"/>
    </xf>
    <xf numFmtId="170" fontId="53" fillId="11" borderId="44" xfId="0" applyNumberFormat="1" applyFont="1" applyFill="1" applyBorder="1" applyAlignment="1" applyProtection="1">
      <alignment horizontal="center" vertical="center" wrapText="1"/>
      <protection hidden="1"/>
    </xf>
    <xf numFmtId="0" fontId="22" fillId="14" borderId="6" xfId="0" applyFont="1" applyFill="1" applyBorder="1" applyAlignment="1" applyProtection="1">
      <alignment horizontal="center" vertical="center"/>
      <protection hidden="1"/>
    </xf>
    <xf numFmtId="0" fontId="22" fillId="14" borderId="7" xfId="0" applyFont="1" applyFill="1" applyBorder="1" applyAlignment="1" applyProtection="1">
      <alignment horizontal="center" vertical="center"/>
      <protection hidden="1"/>
    </xf>
    <xf numFmtId="0" fontId="22" fillId="14" borderId="8" xfId="0" applyFont="1" applyFill="1" applyBorder="1" applyAlignment="1" applyProtection="1">
      <alignment horizontal="center" vertical="center"/>
      <protection hidden="1"/>
    </xf>
    <xf numFmtId="0" fontId="53" fillId="24" borderId="71" xfId="0" applyFont="1" applyFill="1" applyBorder="1" applyAlignment="1" applyProtection="1">
      <alignment horizontal="center" vertical="center"/>
      <protection hidden="1"/>
    </xf>
    <xf numFmtId="0" fontId="53" fillId="24" borderId="70" xfId="0" applyFont="1" applyFill="1" applyBorder="1" applyAlignment="1" applyProtection="1">
      <alignment horizontal="center" vertical="center"/>
      <protection hidden="1"/>
    </xf>
    <xf numFmtId="0" fontId="18" fillId="24" borderId="2" xfId="0" applyFont="1" applyFill="1" applyBorder="1" applyAlignment="1" applyProtection="1">
      <alignment horizontal="center" vertical="center" wrapText="1"/>
      <protection hidden="1"/>
    </xf>
    <xf numFmtId="0" fontId="18" fillId="24" borderId="3" xfId="0" applyFont="1" applyFill="1" applyBorder="1" applyAlignment="1" applyProtection="1">
      <alignment horizontal="center" vertical="center" wrapText="1"/>
      <protection hidden="1"/>
    </xf>
    <xf numFmtId="0" fontId="18" fillId="24" borderId="4" xfId="0" applyFont="1" applyFill="1" applyBorder="1" applyAlignment="1" applyProtection="1">
      <alignment horizontal="center" vertical="center" wrapText="1"/>
      <protection hidden="1"/>
    </xf>
    <xf numFmtId="0" fontId="18" fillId="24" borderId="10" xfId="0" applyFont="1" applyFill="1" applyBorder="1" applyAlignment="1" applyProtection="1">
      <alignment horizontal="center" vertical="center" wrapText="1"/>
      <protection hidden="1"/>
    </xf>
    <xf numFmtId="0" fontId="18" fillId="24" borderId="0" xfId="0" applyFont="1" applyFill="1" applyBorder="1" applyAlignment="1" applyProtection="1">
      <alignment horizontal="center" vertical="center" wrapText="1"/>
      <protection hidden="1"/>
    </xf>
    <xf numFmtId="0" fontId="18" fillId="24" borderId="49" xfId="0" applyFont="1" applyFill="1" applyBorder="1" applyAlignment="1" applyProtection="1">
      <alignment horizontal="center" vertical="center" wrapText="1"/>
      <protection hidden="1"/>
    </xf>
    <xf numFmtId="0" fontId="18" fillId="24" borderId="48" xfId="0" applyFont="1" applyFill="1" applyBorder="1" applyAlignment="1" applyProtection="1">
      <alignment horizontal="center" vertical="center" wrapText="1"/>
      <protection hidden="1"/>
    </xf>
    <xf numFmtId="0" fontId="18" fillId="24" borderId="26" xfId="0" applyFont="1" applyFill="1" applyBorder="1" applyAlignment="1" applyProtection="1">
      <alignment horizontal="center" vertical="center" wrapText="1"/>
      <protection hidden="1"/>
    </xf>
    <xf numFmtId="0" fontId="18" fillId="24" borderId="41" xfId="0" applyFont="1" applyFill="1" applyBorder="1" applyAlignment="1" applyProtection="1">
      <alignment horizontal="center" vertical="center" wrapText="1"/>
      <protection hidden="1"/>
    </xf>
    <xf numFmtId="0" fontId="18" fillId="24" borderId="60" xfId="0" applyFont="1" applyFill="1" applyBorder="1" applyAlignment="1" applyProtection="1">
      <alignment horizontal="center" vertical="center" wrapText="1"/>
      <protection hidden="1"/>
    </xf>
    <xf numFmtId="170" fontId="53" fillId="11" borderId="18" xfId="0" applyNumberFormat="1" applyFont="1" applyFill="1" applyBorder="1" applyAlignment="1" applyProtection="1">
      <alignment horizontal="center" vertical="center" wrapText="1"/>
      <protection hidden="1"/>
    </xf>
    <xf numFmtId="167" fontId="38" fillId="11" borderId="39" xfId="0" applyNumberFormat="1" applyFont="1" applyFill="1" applyBorder="1" applyAlignment="1" applyProtection="1">
      <alignment horizontal="center" vertical="center" wrapText="1"/>
      <protection hidden="1"/>
    </xf>
    <xf numFmtId="167" fontId="0" fillId="11" borderId="32" xfId="0" applyNumberFormat="1" applyFill="1" applyBorder="1" applyAlignment="1" applyProtection="1">
      <alignment horizontal="center" vertical="center" wrapText="1"/>
      <protection hidden="1"/>
    </xf>
    <xf numFmtId="0" fontId="22" fillId="14" borderId="2" xfId="0" applyFont="1" applyFill="1" applyBorder="1" applyAlignment="1" applyProtection="1">
      <alignment horizontal="center" vertical="center"/>
      <protection hidden="1"/>
    </xf>
    <xf numFmtId="0" fontId="22" fillId="14" borderId="3" xfId="0" applyFont="1" applyFill="1" applyBorder="1" applyAlignment="1" applyProtection="1">
      <alignment horizontal="center" vertical="center"/>
      <protection hidden="1"/>
    </xf>
    <xf numFmtId="0" fontId="22" fillId="14" borderId="4" xfId="0" applyFont="1" applyFill="1" applyBorder="1" applyAlignment="1" applyProtection="1">
      <alignment horizontal="center" vertical="center"/>
      <protection hidden="1"/>
    </xf>
    <xf numFmtId="0" fontId="22" fillId="14" borderId="47" xfId="0" applyFont="1" applyFill="1" applyBorder="1" applyAlignment="1" applyProtection="1">
      <alignment horizontal="center" vertical="center"/>
      <protection hidden="1"/>
    </xf>
    <xf numFmtId="0" fontId="22" fillId="14" borderId="5" xfId="0" applyFont="1" applyFill="1" applyBorder="1" applyAlignment="1" applyProtection="1">
      <alignment horizontal="center" vertical="center"/>
      <protection hidden="1"/>
    </xf>
    <xf numFmtId="0" fontId="22" fillId="14" borderId="38" xfId="0" applyFont="1" applyFill="1" applyBorder="1" applyAlignment="1" applyProtection="1">
      <alignment horizontal="center" vertical="center"/>
      <protection hidden="1"/>
    </xf>
    <xf numFmtId="0" fontId="38" fillId="11" borderId="26" xfId="0" applyFont="1" applyFill="1" applyBorder="1" applyAlignment="1" applyProtection="1">
      <alignment horizontal="center" vertical="center"/>
      <protection hidden="1"/>
    </xf>
    <xf numFmtId="0" fontId="38" fillId="11" borderId="16" xfId="0" applyFont="1" applyFill="1" applyBorder="1" applyAlignment="1" applyProtection="1">
      <alignment horizontal="center" vertical="center"/>
      <protection hidden="1"/>
    </xf>
    <xf numFmtId="0" fontId="38" fillId="11" borderId="17" xfId="0" applyFont="1" applyFill="1" applyBorder="1" applyAlignment="1" applyProtection="1">
      <alignment horizontal="center" vertical="center"/>
      <protection hidden="1"/>
    </xf>
    <xf numFmtId="170" fontId="38" fillId="11" borderId="12" xfId="0" applyNumberFormat="1" applyFont="1" applyFill="1" applyBorder="1" applyAlignment="1" applyProtection="1">
      <alignment horizontal="center" vertical="center"/>
      <protection hidden="1"/>
    </xf>
    <xf numFmtId="170" fontId="38" fillId="11" borderId="15" xfId="0" applyNumberFormat="1" applyFont="1" applyFill="1" applyBorder="1" applyAlignment="1" applyProtection="1">
      <alignment horizontal="center" vertical="center"/>
      <protection hidden="1"/>
    </xf>
    <xf numFmtId="170" fontId="38" fillId="11" borderId="18" xfId="0" applyNumberFormat="1" applyFont="1" applyFill="1" applyBorder="1" applyAlignment="1" applyProtection="1">
      <alignment horizontal="center" vertical="center"/>
      <protection hidden="1"/>
    </xf>
    <xf numFmtId="170" fontId="38" fillId="11" borderId="53" xfId="0" applyNumberFormat="1" applyFont="1" applyFill="1" applyBorder="1" applyAlignment="1" applyProtection="1">
      <alignment horizontal="center" vertical="center"/>
      <protection hidden="1"/>
    </xf>
    <xf numFmtId="0" fontId="38" fillId="11" borderId="64" xfId="0" applyFont="1" applyFill="1" applyBorder="1" applyAlignment="1" applyProtection="1">
      <alignment horizontal="center" vertical="center"/>
      <protection hidden="1"/>
    </xf>
    <xf numFmtId="0" fontId="38" fillId="11" borderId="60" xfId="0" applyFont="1" applyFill="1" applyBorder="1" applyAlignment="1" applyProtection="1">
      <alignment horizontal="center" vertical="center"/>
      <protection hidden="1"/>
    </xf>
    <xf numFmtId="0" fontId="38" fillId="11" borderId="65" xfId="0" applyFont="1" applyFill="1" applyBorder="1" applyAlignment="1" applyProtection="1">
      <alignment horizontal="center" vertical="center"/>
      <protection hidden="1"/>
    </xf>
    <xf numFmtId="0" fontId="38" fillId="11" borderId="75" xfId="0" applyFont="1" applyFill="1" applyBorder="1" applyAlignment="1" applyProtection="1">
      <alignment horizontal="center" vertical="center"/>
      <protection hidden="1"/>
    </xf>
    <xf numFmtId="0" fontId="53" fillId="11" borderId="36" xfId="0" applyFont="1" applyFill="1" applyBorder="1" applyAlignment="1" applyProtection="1">
      <alignment horizontal="center" vertical="center" wrapText="1"/>
      <protection hidden="1"/>
    </xf>
    <xf numFmtId="0" fontId="53" fillId="11" borderId="34" xfId="0" applyFont="1" applyFill="1" applyBorder="1" applyAlignment="1" applyProtection="1">
      <alignment horizontal="center" vertical="center" wrapText="1"/>
      <protection hidden="1"/>
    </xf>
    <xf numFmtId="0" fontId="53" fillId="11" borderId="37" xfId="0" applyFont="1" applyFill="1" applyBorder="1" applyAlignment="1" applyProtection="1">
      <alignment horizontal="center" vertical="center" wrapText="1"/>
      <protection hidden="1"/>
    </xf>
    <xf numFmtId="3" fontId="38" fillId="11" borderId="42" xfId="0" applyNumberFormat="1" applyFont="1" applyFill="1" applyBorder="1" applyAlignment="1" applyProtection="1">
      <alignment horizontal="center" vertical="center" wrapText="1"/>
      <protection hidden="1"/>
    </xf>
    <xf numFmtId="0" fontId="0" fillId="11" borderId="45" xfId="0" applyFill="1" applyBorder="1" applyAlignment="1" applyProtection="1">
      <alignment horizontal="center" vertical="center" wrapText="1"/>
      <protection hidden="1"/>
    </xf>
    <xf numFmtId="14" fontId="38" fillId="11" borderId="60" xfId="0" applyNumberFormat="1" applyFont="1" applyFill="1" applyBorder="1" applyAlignment="1" applyProtection="1">
      <alignment horizontal="center" vertical="center"/>
      <protection hidden="1"/>
    </xf>
    <xf numFmtId="14" fontId="38" fillId="11" borderId="65" xfId="0" applyNumberFormat="1" applyFont="1" applyFill="1" applyBorder="1" applyAlignment="1" applyProtection="1">
      <alignment horizontal="center" vertical="center"/>
      <protection hidden="1"/>
    </xf>
    <xf numFmtId="14" fontId="38" fillId="11" borderId="36" xfId="0" applyNumberFormat="1" applyFont="1" applyFill="1" applyBorder="1" applyAlignment="1" applyProtection="1">
      <alignment horizontal="center" vertical="center"/>
      <protection hidden="1"/>
    </xf>
    <xf numFmtId="0" fontId="53" fillId="11" borderId="41" xfId="0" applyFont="1" applyFill="1" applyBorder="1" applyAlignment="1" applyProtection="1">
      <alignment horizontal="center" vertical="center" wrapText="1"/>
      <protection hidden="1"/>
    </xf>
    <xf numFmtId="170" fontId="38" fillId="11" borderId="40" xfId="0" applyNumberFormat="1" applyFont="1" applyFill="1" applyBorder="1" applyAlignment="1" applyProtection="1">
      <alignment horizontal="center" vertical="center" wrapText="1"/>
      <protection hidden="1"/>
    </xf>
    <xf numFmtId="0" fontId="0" fillId="11" borderId="9" xfId="0" applyFill="1" applyBorder="1" applyAlignment="1" applyProtection="1">
      <alignment horizontal="center" vertical="center" wrapText="1"/>
      <protection hidden="1"/>
    </xf>
    <xf numFmtId="14" fontId="38" fillId="28" borderId="31" xfId="0" applyNumberFormat="1" applyFont="1" applyFill="1" applyBorder="1" applyAlignment="1" applyProtection="1">
      <alignment horizontal="center" vertical="center"/>
      <protection hidden="1"/>
    </xf>
    <xf numFmtId="14" fontId="38" fillId="28" borderId="11" xfId="0" applyNumberFormat="1" applyFont="1" applyFill="1" applyBorder="1" applyAlignment="1" applyProtection="1">
      <alignment horizontal="center" vertical="center"/>
      <protection hidden="1"/>
    </xf>
    <xf numFmtId="14" fontId="38" fillId="28" borderId="55" xfId="0" applyNumberFormat="1" applyFont="1" applyFill="1" applyBorder="1" applyAlignment="1" applyProtection="1">
      <alignment horizontal="center" vertical="center"/>
      <protection hidden="1"/>
    </xf>
    <xf numFmtId="0" fontId="38" fillId="11" borderId="41" xfId="0" applyFont="1" applyFill="1" applyBorder="1" applyAlignment="1" applyProtection="1">
      <alignment horizontal="center" vertical="center" wrapText="1"/>
      <protection hidden="1"/>
    </xf>
    <xf numFmtId="0" fontId="0" fillId="11" borderId="34" xfId="0" applyFill="1" applyBorder="1" applyAlignment="1" applyProtection="1">
      <alignment horizontal="center" vertical="center" wrapText="1"/>
      <protection hidden="1"/>
    </xf>
    <xf numFmtId="3" fontId="38" fillId="11" borderId="32" xfId="0" applyNumberFormat="1" applyFont="1" applyFill="1" applyBorder="1" applyAlignment="1" applyProtection="1">
      <alignment horizontal="center" vertical="center" wrapText="1"/>
      <protection hidden="1"/>
    </xf>
    <xf numFmtId="0" fontId="0" fillId="11" borderId="32" xfId="0" applyFill="1" applyBorder="1" applyAlignment="1" applyProtection="1">
      <alignment horizontal="center" vertical="center" wrapText="1"/>
      <protection hidden="1"/>
    </xf>
    <xf numFmtId="0" fontId="7" fillId="15" borderId="19" xfId="0" applyFont="1" applyFill="1" applyBorder="1" applyAlignment="1" applyProtection="1">
      <alignment horizontal="center" vertical="center" wrapText="1"/>
      <protection hidden="1"/>
    </xf>
    <xf numFmtId="0" fontId="7" fillId="15" borderId="20" xfId="0" applyFont="1" applyFill="1" applyBorder="1" applyAlignment="1" applyProtection="1">
      <alignment horizontal="center" vertical="center" wrapText="1"/>
      <protection hidden="1"/>
    </xf>
    <xf numFmtId="0" fontId="36" fillId="14" borderId="19" xfId="0" applyFont="1" applyFill="1" applyBorder="1" applyAlignment="1" applyProtection="1">
      <alignment horizontal="center" wrapText="1"/>
      <protection hidden="1"/>
    </xf>
    <xf numFmtId="0" fontId="36" fillId="14" borderId="20" xfId="0" applyFont="1" applyFill="1" applyBorder="1" applyAlignment="1" applyProtection="1">
      <alignment horizontal="center" wrapText="1"/>
      <protection hidden="1"/>
    </xf>
    <xf numFmtId="0" fontId="38" fillId="27" borderId="72" xfId="0" applyFont="1" applyFill="1" applyBorder="1" applyAlignment="1" applyProtection="1">
      <alignment horizontal="center" vertical="center" wrapText="1"/>
      <protection hidden="1"/>
    </xf>
    <xf numFmtId="0" fontId="38" fillId="27" borderId="51" xfId="0" applyFont="1" applyFill="1" applyBorder="1" applyAlignment="1" applyProtection="1">
      <alignment horizontal="center" vertical="center" wrapText="1"/>
      <protection hidden="1"/>
    </xf>
    <xf numFmtId="0" fontId="38" fillId="27" borderId="45" xfId="0" applyFont="1" applyFill="1" applyBorder="1" applyAlignment="1" applyProtection="1">
      <alignment horizontal="center" vertical="center" wrapText="1"/>
      <protection hidden="1"/>
    </xf>
    <xf numFmtId="0" fontId="53" fillId="27" borderId="40" xfId="0" applyFont="1" applyFill="1" applyBorder="1" applyAlignment="1" applyProtection="1">
      <alignment horizontal="center" vertical="center"/>
      <protection hidden="1"/>
    </xf>
    <xf numFmtId="0" fontId="53" fillId="27" borderId="9" xfId="0" applyFont="1" applyFill="1" applyBorder="1" applyAlignment="1" applyProtection="1">
      <alignment horizontal="center" vertical="center"/>
      <protection hidden="1"/>
    </xf>
    <xf numFmtId="0" fontId="53" fillId="27" borderId="44" xfId="0" applyFont="1" applyFill="1" applyBorder="1" applyAlignment="1" applyProtection="1">
      <alignment horizontal="center" vertical="center"/>
      <protection hidden="1"/>
    </xf>
    <xf numFmtId="3" fontId="38" fillId="27" borderId="29" xfId="0" applyNumberFormat="1" applyFont="1" applyFill="1" applyBorder="1" applyAlignment="1" applyProtection="1">
      <alignment horizontal="center" vertical="center" wrapText="1"/>
      <protection hidden="1"/>
    </xf>
    <xf numFmtId="0" fontId="0" fillId="27" borderId="24" xfId="0" applyFill="1" applyBorder="1" applyAlignment="1" applyProtection="1">
      <alignment horizontal="center" vertical="center" wrapText="1"/>
      <protection hidden="1"/>
    </xf>
    <xf numFmtId="0" fontId="0" fillId="27" borderId="15" xfId="0" applyFill="1" applyBorder="1" applyAlignment="1" applyProtection="1">
      <alignment horizontal="center" vertical="center" wrapText="1"/>
      <protection hidden="1"/>
    </xf>
    <xf numFmtId="0" fontId="0" fillId="27" borderId="53" xfId="0" applyFill="1" applyBorder="1" applyAlignment="1" applyProtection="1">
      <alignment horizontal="center" vertical="center" wrapText="1"/>
      <protection hidden="1"/>
    </xf>
    <xf numFmtId="0" fontId="38" fillId="11" borderId="39" xfId="0" applyFont="1" applyFill="1" applyBorder="1" applyAlignment="1" applyProtection="1">
      <alignment horizontal="center" vertical="center" wrapText="1"/>
      <protection hidden="1"/>
    </xf>
    <xf numFmtId="1" fontId="38" fillId="11" borderId="32" xfId="0" applyNumberFormat="1" applyFont="1" applyFill="1" applyBorder="1" applyAlignment="1" applyProtection="1">
      <alignment horizontal="center" vertical="center" wrapText="1"/>
      <protection hidden="1"/>
    </xf>
    <xf numFmtId="1" fontId="0" fillId="11" borderId="32" xfId="0" applyNumberFormat="1" applyFill="1" applyBorder="1" applyAlignment="1" applyProtection="1">
      <alignment horizontal="center" vertical="center" wrapText="1"/>
      <protection hidden="1"/>
    </xf>
    <xf numFmtId="1" fontId="0" fillId="11" borderId="43" xfId="0" applyNumberFormat="1" applyFill="1" applyBorder="1" applyAlignment="1" applyProtection="1">
      <alignment horizontal="center" vertical="center" wrapText="1"/>
      <protection hidden="1"/>
    </xf>
    <xf numFmtId="170" fontId="38" fillId="11" borderId="9" xfId="0" applyNumberFormat="1" applyFont="1" applyFill="1" applyBorder="1" applyAlignment="1" applyProtection="1">
      <alignment horizontal="center" vertical="center" wrapText="1"/>
      <protection hidden="1"/>
    </xf>
    <xf numFmtId="0" fontId="0" fillId="11" borderId="44" xfId="0" applyFill="1" applyBorder="1" applyAlignment="1" applyProtection="1">
      <alignment horizontal="center" vertical="center" wrapText="1"/>
      <protection hidden="1"/>
    </xf>
    <xf numFmtId="170" fontId="38" fillId="11" borderId="34" xfId="0" applyNumberFormat="1" applyFont="1" applyFill="1" applyBorder="1" applyAlignment="1" applyProtection="1">
      <alignment horizontal="center" vertical="center" wrapText="1"/>
      <protection hidden="1"/>
    </xf>
    <xf numFmtId="0" fontId="0" fillId="11" borderId="37" xfId="0" applyFill="1" applyBorder="1" applyAlignment="1" applyProtection="1">
      <alignment horizontal="center" vertical="center" wrapText="1"/>
      <protection hidden="1"/>
    </xf>
    <xf numFmtId="170" fontId="53" fillId="11" borderId="67" xfId="0" applyNumberFormat="1" applyFont="1" applyFill="1" applyBorder="1" applyAlignment="1" applyProtection="1">
      <alignment horizontal="center" vertical="center" wrapText="1"/>
      <protection hidden="1"/>
    </xf>
    <xf numFmtId="170" fontId="53" fillId="11" borderId="15" xfId="0" applyNumberFormat="1" applyFont="1" applyFill="1" applyBorder="1" applyAlignment="1" applyProtection="1">
      <alignment horizontal="center" vertical="center" wrapText="1"/>
      <protection hidden="1"/>
    </xf>
    <xf numFmtId="170" fontId="53" fillId="11" borderId="53" xfId="0" applyNumberFormat="1" applyFont="1" applyFill="1" applyBorder="1" applyAlignment="1" applyProtection="1">
      <alignment horizontal="center" vertical="center" wrapText="1"/>
      <protection hidden="1"/>
    </xf>
    <xf numFmtId="0" fontId="38" fillId="11" borderId="32" xfId="0" applyFont="1" applyFill="1" applyBorder="1" applyAlignment="1" applyProtection="1">
      <alignment horizontal="center" vertical="center" wrapText="1"/>
      <protection hidden="1"/>
    </xf>
    <xf numFmtId="0" fontId="38" fillId="11" borderId="34" xfId="0" applyFont="1" applyFill="1" applyBorder="1" applyAlignment="1" applyProtection="1">
      <alignment horizontal="center" vertical="center" wrapText="1"/>
      <protection hidden="1"/>
    </xf>
    <xf numFmtId="0" fontId="53" fillId="11" borderId="73" xfId="0" applyFont="1" applyFill="1" applyBorder="1" applyAlignment="1" applyProtection="1">
      <alignment horizontal="center" vertical="center" wrapText="1"/>
      <protection hidden="1"/>
    </xf>
    <xf numFmtId="0" fontId="53" fillId="11" borderId="65" xfId="0" applyFont="1" applyFill="1" applyBorder="1" applyAlignment="1" applyProtection="1">
      <alignment horizontal="center" vertical="center" wrapText="1"/>
      <protection hidden="1"/>
    </xf>
    <xf numFmtId="0" fontId="53" fillId="11" borderId="75" xfId="0" applyFont="1" applyFill="1" applyBorder="1" applyAlignment="1" applyProtection="1">
      <alignment horizontal="center" vertical="center" wrapText="1"/>
      <protection hidden="1"/>
    </xf>
    <xf numFmtId="49" fontId="38" fillId="27" borderId="29" xfId="0" applyNumberFormat="1" applyFont="1" applyFill="1" applyBorder="1" applyAlignment="1" applyProtection="1">
      <alignment horizontal="center" vertical="center" wrapText="1"/>
      <protection hidden="1"/>
    </xf>
    <xf numFmtId="0" fontId="18" fillId="15" borderId="6" xfId="0" applyFont="1" applyFill="1" applyBorder="1" applyAlignment="1" applyProtection="1">
      <alignment horizontal="center" vertical="center" wrapText="1"/>
      <protection hidden="1"/>
    </xf>
    <xf numFmtId="0" fontId="18" fillId="15" borderId="7" xfId="0" applyFont="1" applyFill="1" applyBorder="1" applyAlignment="1" applyProtection="1">
      <alignment horizontal="center" vertical="center" wrapText="1"/>
      <protection hidden="1"/>
    </xf>
    <xf numFmtId="0" fontId="18" fillId="15" borderId="8" xfId="0" applyFont="1" applyFill="1" applyBorder="1" applyAlignment="1" applyProtection="1">
      <alignment horizontal="center" vertical="center" wrapText="1"/>
      <protection hidden="1"/>
    </xf>
    <xf numFmtId="0" fontId="50" fillId="14" borderId="47" xfId="0" applyFont="1" applyFill="1" applyBorder="1" applyAlignment="1" applyProtection="1">
      <alignment horizontal="center" vertical="center"/>
      <protection hidden="1"/>
    </xf>
    <xf numFmtId="0" fontId="50" fillId="14" borderId="5" xfId="0" applyFont="1" applyFill="1" applyBorder="1" applyAlignment="1" applyProtection="1">
      <alignment horizontal="center" vertical="center"/>
      <protection hidden="1"/>
    </xf>
    <xf numFmtId="0" fontId="50" fillId="14" borderId="38" xfId="0" applyFont="1" applyFill="1" applyBorder="1" applyAlignment="1" applyProtection="1">
      <alignment horizontal="center" vertical="center"/>
      <protection hidden="1"/>
    </xf>
    <xf numFmtId="0" fontId="19" fillId="14" borderId="6" xfId="0" applyFont="1" applyFill="1" applyBorder="1" applyAlignment="1" applyProtection="1">
      <alignment horizontal="center" vertical="center" wrapText="1"/>
      <protection hidden="1"/>
    </xf>
    <xf numFmtId="0" fontId="19" fillId="14" borderId="7" xfId="0" applyFont="1" applyFill="1" applyBorder="1" applyAlignment="1" applyProtection="1">
      <alignment horizontal="center" vertical="center" wrapText="1"/>
      <protection hidden="1"/>
    </xf>
    <xf numFmtId="0" fontId="19" fillId="14" borderId="8" xfId="0" applyFont="1" applyFill="1" applyBorder="1" applyAlignment="1" applyProtection="1">
      <alignment horizontal="center" vertical="center" wrapText="1"/>
      <protection hidden="1"/>
    </xf>
    <xf numFmtId="0" fontId="38" fillId="28" borderId="71" xfId="0" applyFont="1" applyFill="1" applyBorder="1" applyAlignment="1" applyProtection="1">
      <alignment horizontal="center" vertical="center" textRotation="90"/>
      <protection hidden="1"/>
    </xf>
    <xf numFmtId="0" fontId="38" fillId="28" borderId="70" xfId="0" applyFont="1" applyFill="1" applyBorder="1" applyAlignment="1" applyProtection="1">
      <alignment horizontal="center" vertical="center" textRotation="90"/>
      <protection hidden="1"/>
    </xf>
    <xf numFmtId="0" fontId="38" fillId="28" borderId="50" xfId="0" applyFont="1" applyFill="1" applyBorder="1" applyAlignment="1" applyProtection="1">
      <alignment horizontal="center" vertical="center" textRotation="90"/>
      <protection hidden="1"/>
    </xf>
    <xf numFmtId="0" fontId="38" fillId="28" borderId="10" xfId="0" applyFont="1" applyFill="1" applyBorder="1" applyAlignment="1" applyProtection="1">
      <alignment horizontal="center" vertical="center" textRotation="90"/>
      <protection hidden="1"/>
    </xf>
    <xf numFmtId="0" fontId="38" fillId="28" borderId="47" xfId="0" applyFont="1" applyFill="1" applyBorder="1" applyAlignment="1" applyProtection="1">
      <alignment horizontal="center" vertical="center" textRotation="90"/>
      <protection hidden="1"/>
    </xf>
    <xf numFmtId="0" fontId="18" fillId="4" borderId="2" xfId="0" applyFont="1" applyFill="1" applyBorder="1" applyAlignment="1" applyProtection="1">
      <alignment horizontal="center" vertical="center" wrapText="1"/>
      <protection hidden="1"/>
    </xf>
    <xf numFmtId="0" fontId="18" fillId="4" borderId="4" xfId="0" applyFont="1" applyFill="1" applyBorder="1" applyAlignment="1" applyProtection="1">
      <alignment horizontal="center" vertical="center" wrapText="1"/>
      <protection hidden="1"/>
    </xf>
    <xf numFmtId="0" fontId="16" fillId="27" borderId="2" xfId="0" applyFont="1" applyFill="1" applyBorder="1" applyAlignment="1" applyProtection="1">
      <alignment horizontal="center" vertical="center"/>
      <protection hidden="1"/>
    </xf>
    <xf numFmtId="0" fontId="16" fillId="27" borderId="3" xfId="0" applyFont="1" applyFill="1" applyBorder="1" applyAlignment="1" applyProtection="1">
      <alignment horizontal="center" vertical="center"/>
      <protection hidden="1"/>
    </xf>
    <xf numFmtId="0" fontId="16" fillId="27" borderId="10" xfId="0" applyFont="1" applyFill="1" applyBorder="1" applyAlignment="1" applyProtection="1">
      <alignment horizontal="center" vertical="center"/>
      <protection hidden="1"/>
    </xf>
    <xf numFmtId="0" fontId="16" fillId="27" borderId="0" xfId="0" applyFont="1" applyFill="1" applyBorder="1" applyAlignment="1" applyProtection="1">
      <alignment horizontal="center" vertical="center"/>
      <protection hidden="1"/>
    </xf>
    <xf numFmtId="0" fontId="16" fillId="27" borderId="47" xfId="0" applyFont="1" applyFill="1" applyBorder="1" applyAlignment="1" applyProtection="1">
      <alignment horizontal="center" vertical="center"/>
      <protection hidden="1"/>
    </xf>
    <xf numFmtId="0" fontId="16" fillId="27" borderId="5" xfId="0" applyFont="1" applyFill="1" applyBorder="1" applyAlignment="1" applyProtection="1">
      <alignment horizontal="center" vertical="center"/>
      <protection hidden="1"/>
    </xf>
    <xf numFmtId="0" fontId="38" fillId="27" borderId="67" xfId="0" applyFont="1" applyFill="1" applyBorder="1" applyAlignment="1" applyProtection="1">
      <alignment horizontal="center" vertical="center" wrapText="1"/>
      <protection hidden="1"/>
    </xf>
    <xf numFmtId="0" fontId="16" fillId="27" borderId="39" xfId="0" applyFont="1" applyFill="1" applyBorder="1" applyAlignment="1" applyProtection="1">
      <alignment horizontal="center" vertical="center"/>
      <protection hidden="1"/>
    </xf>
    <xf numFmtId="0" fontId="53" fillId="27" borderId="32" xfId="0" applyFont="1" applyFill="1" applyBorder="1" applyAlignment="1" applyProtection="1">
      <alignment horizontal="center" vertical="center"/>
      <protection hidden="1"/>
    </xf>
    <xf numFmtId="0" fontId="38" fillId="28" borderId="67" xfId="0" applyFont="1" applyFill="1" applyBorder="1" applyAlignment="1" applyProtection="1">
      <alignment horizontal="center" vertical="center" wrapText="1"/>
      <protection hidden="1"/>
    </xf>
    <xf numFmtId="0" fontId="0" fillId="28" borderId="15" xfId="0" applyFill="1" applyBorder="1" applyAlignment="1" applyProtection="1">
      <alignment horizontal="center" vertical="center" wrapText="1"/>
      <protection hidden="1"/>
    </xf>
    <xf numFmtId="0" fontId="0" fillId="28" borderId="53" xfId="0" applyFill="1" applyBorder="1" applyAlignment="1" applyProtection="1">
      <alignment horizontal="center" vertical="center" wrapText="1"/>
      <protection hidden="1"/>
    </xf>
    <xf numFmtId="0" fontId="64" fillId="14" borderId="6" xfId="0" applyFont="1" applyFill="1" applyBorder="1" applyAlignment="1" applyProtection="1">
      <alignment horizontal="center" vertical="center"/>
      <protection hidden="1"/>
    </xf>
    <xf numFmtId="0" fontId="64" fillId="14" borderId="7" xfId="0" applyFont="1" applyFill="1" applyBorder="1" applyAlignment="1" applyProtection="1">
      <alignment horizontal="center" vertical="center"/>
      <protection hidden="1"/>
    </xf>
    <xf numFmtId="0" fontId="64" fillId="14" borderId="8" xfId="0" applyFont="1" applyFill="1" applyBorder="1" applyAlignment="1" applyProtection="1">
      <alignment horizontal="center" vertical="center"/>
      <protection hidden="1"/>
    </xf>
    <xf numFmtId="0" fontId="54" fillId="27" borderId="32" xfId="0" applyFont="1" applyFill="1" applyBorder="1" applyAlignment="1" applyProtection="1">
      <alignment horizontal="center" vertical="center"/>
      <protection hidden="1"/>
    </xf>
    <xf numFmtId="0" fontId="54" fillId="27" borderId="9" xfId="0" applyFont="1" applyFill="1" applyBorder="1" applyAlignment="1" applyProtection="1">
      <alignment horizontal="center" vertical="center"/>
      <protection hidden="1"/>
    </xf>
    <xf numFmtId="0" fontId="54" fillId="27" borderId="43" xfId="0" applyFont="1" applyFill="1" applyBorder="1" applyAlignment="1" applyProtection="1">
      <alignment horizontal="center" vertical="center"/>
      <protection hidden="1"/>
    </xf>
    <xf numFmtId="0" fontId="54" fillId="27" borderId="44" xfId="0" applyFont="1" applyFill="1" applyBorder="1" applyAlignment="1" applyProtection="1">
      <alignment horizontal="center" vertical="center"/>
      <protection hidden="1"/>
    </xf>
    <xf numFmtId="167" fontId="38" fillId="11" borderId="32" xfId="0" applyNumberFormat="1" applyFont="1" applyFill="1" applyBorder="1" applyAlignment="1" applyProtection="1">
      <alignment horizontal="center" vertical="center" wrapText="1"/>
      <protection hidden="1"/>
    </xf>
    <xf numFmtId="0" fontId="54" fillId="27" borderId="2" xfId="0" applyFont="1" applyFill="1" applyBorder="1" applyAlignment="1" applyProtection="1">
      <alignment horizontal="center" vertical="center"/>
      <protection hidden="1"/>
    </xf>
    <xf numFmtId="0" fontId="54" fillId="27" borderId="4" xfId="0" applyFont="1" applyFill="1" applyBorder="1" applyAlignment="1" applyProtection="1">
      <alignment horizontal="center" vertical="center"/>
      <protection hidden="1"/>
    </xf>
    <xf numFmtId="0" fontId="54" fillId="27" borderId="10" xfId="0" applyFont="1" applyFill="1" applyBorder="1" applyAlignment="1" applyProtection="1">
      <alignment horizontal="center" vertical="center"/>
      <protection hidden="1"/>
    </xf>
    <xf numFmtId="0" fontId="54" fillId="27" borderId="49" xfId="0" applyFont="1" applyFill="1" applyBorder="1" applyAlignment="1" applyProtection="1">
      <alignment horizontal="center" vertical="center"/>
      <protection hidden="1"/>
    </xf>
    <xf numFmtId="0" fontId="54" fillId="27" borderId="47" xfId="0" applyFont="1" applyFill="1" applyBorder="1" applyAlignment="1" applyProtection="1">
      <alignment horizontal="center" vertical="center"/>
      <protection hidden="1"/>
    </xf>
    <xf numFmtId="0" fontId="54" fillId="27" borderId="38" xfId="0" applyFont="1" applyFill="1" applyBorder="1" applyAlignment="1" applyProtection="1">
      <alignment horizontal="center" vertical="center"/>
      <protection hidden="1"/>
    </xf>
    <xf numFmtId="14" fontId="38" fillId="11" borderId="34" xfId="0" applyNumberFormat="1" applyFont="1" applyFill="1" applyBorder="1" applyAlignment="1" applyProtection="1">
      <alignment horizontal="center" vertical="center" wrapText="1"/>
      <protection hidden="1"/>
    </xf>
    <xf numFmtId="0" fontId="0" fillId="11" borderId="43" xfId="0" applyFill="1" applyBorder="1" applyAlignment="1" applyProtection="1">
      <alignment horizontal="center" vertical="center" wrapText="1"/>
      <protection hidden="1"/>
    </xf>
    <xf numFmtId="0" fontId="54" fillId="27" borderId="3" xfId="0" applyFont="1" applyFill="1" applyBorder="1" applyAlignment="1" applyProtection="1">
      <alignment horizontal="center" vertical="center"/>
      <protection hidden="1"/>
    </xf>
    <xf numFmtId="0" fontId="54" fillId="27" borderId="0" xfId="0" applyFont="1" applyFill="1" applyBorder="1" applyAlignment="1" applyProtection="1">
      <alignment horizontal="center" vertical="center"/>
      <protection hidden="1"/>
    </xf>
    <xf numFmtId="0" fontId="54" fillId="27" borderId="5" xfId="0" applyFont="1" applyFill="1" applyBorder="1" applyAlignment="1" applyProtection="1">
      <alignment horizontal="center" vertical="center"/>
      <protection hidden="1"/>
    </xf>
    <xf numFmtId="0" fontId="38" fillId="28" borderId="71" xfId="0" applyFont="1" applyFill="1" applyBorder="1" applyAlignment="1" applyProtection="1">
      <alignment horizontal="center" vertical="center" textRotation="90" wrapText="1"/>
      <protection hidden="1"/>
    </xf>
    <xf numFmtId="0" fontId="38" fillId="28" borderId="10" xfId="0" applyFont="1" applyFill="1" applyBorder="1" applyAlignment="1" applyProtection="1">
      <alignment horizontal="center" vertical="center" textRotation="90" wrapText="1"/>
      <protection hidden="1"/>
    </xf>
    <xf numFmtId="0" fontId="38" fillId="28" borderId="47" xfId="0" applyFont="1" applyFill="1" applyBorder="1" applyAlignment="1" applyProtection="1">
      <alignment horizontal="center" vertical="center" textRotation="90" wrapText="1"/>
      <protection hidden="1"/>
    </xf>
    <xf numFmtId="0" fontId="18" fillId="28" borderId="2" xfId="0" applyFont="1" applyFill="1" applyBorder="1" applyAlignment="1" applyProtection="1">
      <alignment horizontal="center" vertical="center" textRotation="90" wrapText="1"/>
      <protection hidden="1"/>
    </xf>
    <xf numFmtId="0" fontId="18" fillId="28" borderId="10" xfId="0" applyFont="1" applyFill="1" applyBorder="1" applyAlignment="1" applyProtection="1">
      <alignment horizontal="center" vertical="center" textRotation="90" wrapText="1"/>
      <protection hidden="1"/>
    </xf>
    <xf numFmtId="0" fontId="18" fillId="28" borderId="47" xfId="0" applyFont="1" applyFill="1" applyBorder="1" applyAlignment="1" applyProtection="1">
      <alignment horizontal="center" vertical="center" textRotation="90" wrapText="1"/>
      <protection hidden="1"/>
    </xf>
    <xf numFmtId="0" fontId="53" fillId="28" borderId="40" xfId="0" applyFont="1" applyFill="1" applyBorder="1" applyAlignment="1" applyProtection="1">
      <alignment horizontal="center" vertical="center"/>
      <protection hidden="1"/>
    </xf>
    <xf numFmtId="0" fontId="53" fillId="28" borderId="9" xfId="0" applyFont="1" applyFill="1" applyBorder="1" applyAlignment="1" applyProtection="1">
      <alignment horizontal="center" vertical="center"/>
      <protection hidden="1"/>
    </xf>
    <xf numFmtId="0" fontId="53" fillId="28" borderId="44" xfId="0" applyFont="1" applyFill="1" applyBorder="1" applyAlignment="1" applyProtection="1">
      <alignment horizontal="center" vertical="center"/>
      <protection hidden="1"/>
    </xf>
    <xf numFmtId="0" fontId="64" fillId="14" borderId="47" xfId="0" applyFont="1" applyFill="1" applyBorder="1" applyAlignment="1" applyProtection="1">
      <alignment horizontal="center" vertical="center"/>
      <protection hidden="1"/>
    </xf>
    <xf numFmtId="0" fontId="64" fillId="14" borderId="5" xfId="0" applyFont="1" applyFill="1" applyBorder="1" applyAlignment="1" applyProtection="1">
      <alignment horizontal="center" vertical="center"/>
      <protection hidden="1"/>
    </xf>
    <xf numFmtId="0" fontId="50" fillId="14" borderId="6" xfId="0" applyFont="1" applyFill="1" applyBorder="1" applyAlignment="1" applyProtection="1">
      <alignment horizontal="center" vertical="center"/>
      <protection hidden="1"/>
    </xf>
    <xf numFmtId="0" fontId="50" fillId="14" borderId="7" xfId="0" applyFont="1" applyFill="1" applyBorder="1" applyAlignment="1" applyProtection="1">
      <alignment horizontal="center" vertical="center"/>
      <protection hidden="1"/>
    </xf>
    <xf numFmtId="0" fontId="50" fillId="14" borderId="8" xfId="0" applyFont="1" applyFill="1" applyBorder="1" applyAlignment="1" applyProtection="1">
      <alignment horizontal="center" vertical="center"/>
      <protection hidden="1"/>
    </xf>
    <xf numFmtId="0" fontId="16" fillId="15" borderId="6" xfId="0" applyFont="1" applyFill="1" applyBorder="1" applyAlignment="1" applyProtection="1">
      <alignment horizontal="center" vertical="center"/>
      <protection hidden="1"/>
    </xf>
    <xf numFmtId="0" fontId="16" fillId="15" borderId="7" xfId="0" applyFont="1" applyFill="1" applyBorder="1" applyAlignment="1" applyProtection="1">
      <alignment horizontal="center" vertical="center"/>
      <protection hidden="1"/>
    </xf>
    <xf numFmtId="0" fontId="16" fillId="15" borderId="8" xfId="0" applyFont="1" applyFill="1" applyBorder="1" applyAlignment="1" applyProtection="1">
      <alignment horizontal="center" vertical="center"/>
      <protection hidden="1"/>
    </xf>
    <xf numFmtId="0" fontId="38" fillId="28" borderId="70" xfId="0" applyFont="1" applyFill="1" applyBorder="1" applyAlignment="1" applyProtection="1">
      <alignment horizontal="center" vertical="center" textRotation="90" wrapText="1"/>
      <protection hidden="1"/>
    </xf>
    <xf numFmtId="0" fontId="38" fillId="28" borderId="50" xfId="0" applyFont="1" applyFill="1" applyBorder="1" applyAlignment="1" applyProtection="1">
      <alignment horizontal="center" vertical="center" textRotation="90" wrapText="1"/>
      <protection hidden="1"/>
    </xf>
    <xf numFmtId="0" fontId="53" fillId="27" borderId="49" xfId="0" applyFont="1" applyFill="1" applyBorder="1" applyAlignment="1" applyProtection="1">
      <alignment horizontal="center" vertical="center"/>
      <protection hidden="1"/>
    </xf>
    <xf numFmtId="0" fontId="53" fillId="27" borderId="10" xfId="0" applyFont="1" applyFill="1" applyBorder="1" applyAlignment="1" applyProtection="1">
      <alignment horizontal="center" vertical="center"/>
      <protection hidden="1"/>
    </xf>
    <xf numFmtId="0" fontId="53" fillId="27" borderId="47" xfId="0" applyFont="1" applyFill="1" applyBorder="1" applyAlignment="1" applyProtection="1">
      <alignment horizontal="center" vertical="center"/>
      <protection hidden="1"/>
    </xf>
    <xf numFmtId="0" fontId="53" fillId="27" borderId="38" xfId="0" applyFont="1" applyFill="1" applyBorder="1" applyAlignment="1" applyProtection="1">
      <alignment horizontal="center" vertical="center"/>
      <protection hidden="1"/>
    </xf>
    <xf numFmtId="0" fontId="53" fillId="27" borderId="15" xfId="0" applyFont="1" applyFill="1" applyBorder="1" applyAlignment="1" applyProtection="1">
      <alignment horizontal="center" vertical="center"/>
      <protection hidden="1"/>
    </xf>
    <xf numFmtId="3" fontId="38" fillId="27" borderId="24" xfId="0" applyNumberFormat="1" applyFont="1" applyFill="1" applyBorder="1" applyAlignment="1" applyProtection="1">
      <alignment horizontal="center" vertical="center" wrapText="1"/>
      <protection hidden="1"/>
    </xf>
    <xf numFmtId="0" fontId="16" fillId="27" borderId="2" xfId="0" applyFont="1" applyFill="1" applyBorder="1" applyAlignment="1" applyProtection="1">
      <alignment horizontal="center" vertical="center" wrapText="1"/>
      <protection hidden="1"/>
    </xf>
    <xf numFmtId="0" fontId="16" fillId="27" borderId="4" xfId="0" applyFont="1" applyFill="1" applyBorder="1" applyAlignment="1" applyProtection="1">
      <alignment horizontal="center" vertical="center" wrapText="1"/>
      <protection hidden="1"/>
    </xf>
    <xf numFmtId="0" fontId="16" fillId="27" borderId="10" xfId="0" applyFont="1" applyFill="1" applyBorder="1" applyAlignment="1" applyProtection="1">
      <alignment horizontal="center" vertical="center" wrapText="1"/>
      <protection hidden="1"/>
    </xf>
    <xf numFmtId="0" fontId="16" fillId="27" borderId="49" xfId="0" applyFont="1" applyFill="1" applyBorder="1" applyAlignment="1" applyProtection="1">
      <alignment horizontal="center" vertical="center" wrapText="1"/>
      <protection hidden="1"/>
    </xf>
    <xf numFmtId="0" fontId="16" fillId="27" borderId="47" xfId="0" applyFont="1" applyFill="1" applyBorder="1" applyAlignment="1" applyProtection="1">
      <alignment horizontal="center" vertical="center" wrapText="1"/>
      <protection hidden="1"/>
    </xf>
    <xf numFmtId="0" fontId="16" fillId="27" borderId="38" xfId="0" applyFont="1" applyFill="1" applyBorder="1" applyAlignment="1" applyProtection="1">
      <alignment horizontal="center" vertical="center" wrapText="1"/>
      <protection hidden="1"/>
    </xf>
    <xf numFmtId="0" fontId="53" fillId="27" borderId="67" xfId="0" applyFont="1" applyFill="1" applyBorder="1" applyAlignment="1" applyProtection="1">
      <alignment horizontal="center" vertical="center" wrapText="1"/>
      <protection hidden="1"/>
    </xf>
    <xf numFmtId="0" fontId="22" fillId="14" borderId="6" xfId="0" applyFont="1" applyFill="1" applyBorder="1" applyAlignment="1" applyProtection="1">
      <alignment horizontal="center" vertical="center" wrapText="1"/>
      <protection hidden="1"/>
    </xf>
    <xf numFmtId="0" fontId="22" fillId="14" borderId="7" xfId="0" applyFont="1" applyFill="1" applyBorder="1" applyAlignment="1" applyProtection="1">
      <alignment horizontal="center" vertical="center" wrapText="1"/>
      <protection hidden="1"/>
    </xf>
    <xf numFmtId="0" fontId="22" fillId="14" borderId="8" xfId="0" applyFont="1" applyFill="1" applyBorder="1" applyAlignment="1" applyProtection="1">
      <alignment horizontal="center" vertical="center" wrapText="1"/>
      <protection hidden="1"/>
    </xf>
    <xf numFmtId="0" fontId="57" fillId="14" borderId="47" xfId="0" applyFont="1" applyFill="1" applyBorder="1" applyAlignment="1" applyProtection="1">
      <alignment horizontal="center" vertical="center" wrapText="1"/>
      <protection hidden="1"/>
    </xf>
    <xf numFmtId="0" fontId="57" fillId="14" borderId="5" xfId="0" applyFont="1" applyFill="1" applyBorder="1" applyAlignment="1" applyProtection="1">
      <alignment horizontal="center" vertical="center" wrapText="1"/>
      <protection hidden="1"/>
    </xf>
    <xf numFmtId="0" fontId="57" fillId="14" borderId="38" xfId="0" applyFont="1" applyFill="1" applyBorder="1" applyAlignment="1" applyProtection="1">
      <alignment horizontal="center" vertical="center" wrapText="1"/>
      <protection hidden="1"/>
    </xf>
    <xf numFmtId="0" fontId="14" fillId="0" borderId="6" xfId="0" applyFont="1" applyBorder="1" applyAlignment="1" applyProtection="1">
      <alignment horizontal="center" vertical="center"/>
      <protection hidden="1"/>
    </xf>
    <xf numFmtId="0" fontId="14" fillId="0" borderId="7" xfId="0" applyFont="1" applyBorder="1" applyAlignment="1" applyProtection="1">
      <alignment horizontal="center" vertical="center"/>
      <protection hidden="1"/>
    </xf>
    <xf numFmtId="0" fontId="14" fillId="0" borderId="8" xfId="0" applyFont="1" applyBorder="1" applyAlignment="1" applyProtection="1">
      <alignment horizontal="center" vertical="center"/>
      <protection hidden="1"/>
    </xf>
    <xf numFmtId="0" fontId="53" fillId="6" borderId="71" xfId="0" applyFont="1" applyFill="1" applyBorder="1" applyAlignment="1" applyProtection="1">
      <alignment horizontal="center" vertical="center" wrapText="1"/>
      <protection hidden="1"/>
    </xf>
    <xf numFmtId="0" fontId="53" fillId="6" borderId="70" xfId="0" applyFont="1" applyFill="1" applyBorder="1" applyAlignment="1" applyProtection="1">
      <alignment horizontal="center" vertical="center" wrapText="1"/>
      <protection hidden="1"/>
    </xf>
    <xf numFmtId="0" fontId="53" fillId="6" borderId="50" xfId="0" applyFont="1" applyFill="1" applyBorder="1" applyAlignment="1" applyProtection="1">
      <alignment horizontal="center" vertical="center" wrapText="1"/>
      <protection hidden="1"/>
    </xf>
    <xf numFmtId="0" fontId="57" fillId="14" borderId="6" xfId="0" applyFont="1" applyFill="1" applyBorder="1" applyAlignment="1" applyProtection="1">
      <alignment horizontal="center" vertical="center" wrapText="1"/>
      <protection hidden="1"/>
    </xf>
    <xf numFmtId="0" fontId="57" fillId="14" borderId="7" xfId="0" applyFont="1" applyFill="1" applyBorder="1" applyAlignment="1" applyProtection="1">
      <alignment horizontal="center" vertical="center" wrapText="1"/>
      <protection hidden="1"/>
    </xf>
    <xf numFmtId="0" fontId="57" fillId="14" borderId="8" xfId="0" applyFont="1" applyFill="1" applyBorder="1" applyAlignment="1" applyProtection="1">
      <alignment horizontal="center" vertical="center" wrapText="1"/>
      <protection hidden="1"/>
    </xf>
    <xf numFmtId="0" fontId="57" fillId="14" borderId="0" xfId="0" applyFont="1" applyFill="1" applyBorder="1" applyAlignment="1" applyProtection="1">
      <alignment horizontal="center" vertical="center" wrapText="1"/>
      <protection hidden="1"/>
    </xf>
    <xf numFmtId="0" fontId="57" fillId="14" borderId="49" xfId="0" applyFont="1" applyFill="1" applyBorder="1" applyAlignment="1" applyProtection="1">
      <alignment horizontal="center" vertical="center" wrapText="1"/>
      <protection hidden="1"/>
    </xf>
    <xf numFmtId="167" fontId="53" fillId="6" borderId="9" xfId="0" applyNumberFormat="1" applyFont="1" applyFill="1" applyBorder="1" applyAlignment="1" applyProtection="1">
      <alignment horizontal="center" vertical="center"/>
      <protection hidden="1"/>
    </xf>
    <xf numFmtId="0" fontId="53" fillId="6" borderId="9" xfId="0" applyFont="1" applyFill="1" applyBorder="1" applyAlignment="1" applyProtection="1">
      <alignment horizontal="center" vertical="center" wrapText="1"/>
      <protection hidden="1"/>
    </xf>
    <xf numFmtId="0" fontId="53" fillId="6" borderId="9" xfId="0" applyFont="1" applyFill="1" applyBorder="1" applyAlignment="1" applyProtection="1">
      <alignment horizontal="center" vertical="center"/>
      <protection hidden="1"/>
    </xf>
    <xf numFmtId="0" fontId="38" fillId="15" borderId="6" xfId="0" applyFont="1" applyFill="1" applyBorder="1" applyAlignment="1" applyProtection="1">
      <alignment horizontal="center" vertical="center"/>
      <protection hidden="1"/>
    </xf>
    <xf numFmtId="0" fontId="38" fillId="15" borderId="7" xfId="0" applyFont="1" applyFill="1" applyBorder="1" applyAlignment="1" applyProtection="1">
      <alignment horizontal="center" vertical="center"/>
      <protection hidden="1"/>
    </xf>
    <xf numFmtId="0" fontId="38" fillId="15" borderId="8" xfId="0" applyFont="1" applyFill="1" applyBorder="1" applyAlignment="1" applyProtection="1">
      <alignment horizontal="center" vertical="center"/>
      <protection hidden="1"/>
    </xf>
    <xf numFmtId="0" fontId="38" fillId="0" borderId="31" xfId="0" applyFont="1" applyFill="1" applyBorder="1" applyAlignment="1" applyProtection="1">
      <alignment horizontal="center" vertical="center"/>
      <protection hidden="1"/>
    </xf>
    <xf numFmtId="0" fontId="38" fillId="0" borderId="59" xfId="0" applyFont="1" applyFill="1" applyBorder="1" applyAlignment="1" applyProtection="1">
      <alignment horizontal="center" vertical="center"/>
      <protection hidden="1"/>
    </xf>
    <xf numFmtId="0" fontId="38" fillId="0" borderId="54" xfId="0" applyFont="1" applyFill="1" applyBorder="1" applyAlignment="1" applyProtection="1">
      <alignment horizontal="center" vertical="center"/>
      <protection hidden="1"/>
    </xf>
    <xf numFmtId="0" fontId="38" fillId="0" borderId="31" xfId="0" applyFont="1" applyFill="1" applyBorder="1" applyAlignment="1" applyProtection="1">
      <alignment horizontal="center"/>
      <protection hidden="1"/>
    </xf>
    <xf numFmtId="0" fontId="38" fillId="0" borderId="48" xfId="0" applyFont="1" applyFill="1" applyBorder="1" applyAlignment="1" applyProtection="1">
      <alignment horizontal="center"/>
      <protection hidden="1"/>
    </xf>
    <xf numFmtId="0" fontId="38" fillId="0" borderId="0" xfId="0" applyFont="1" applyFill="1" applyBorder="1" applyAlignment="1" applyProtection="1">
      <alignment horizontal="center" vertical="center"/>
      <protection hidden="1"/>
    </xf>
    <xf numFmtId="0" fontId="22" fillId="14" borderId="2" xfId="0" applyFont="1" applyFill="1" applyBorder="1" applyAlignment="1" applyProtection="1">
      <alignment horizontal="center" vertical="center" wrapText="1"/>
      <protection hidden="1"/>
    </xf>
    <xf numFmtId="0" fontId="22" fillId="14" borderId="3" xfId="0" applyFont="1" applyFill="1" applyBorder="1" applyAlignment="1" applyProtection="1">
      <alignment horizontal="center" vertical="center" wrapText="1"/>
      <protection hidden="1"/>
    </xf>
    <xf numFmtId="0" fontId="22" fillId="14" borderId="4" xfId="0" applyFont="1" applyFill="1" applyBorder="1" applyAlignment="1" applyProtection="1">
      <alignment horizontal="center" vertical="center" wrapText="1"/>
      <protection hidden="1"/>
    </xf>
    <xf numFmtId="0" fontId="22" fillId="14" borderId="47" xfId="0" applyFont="1" applyFill="1" applyBorder="1" applyAlignment="1" applyProtection="1">
      <alignment horizontal="center" vertical="center" wrapText="1"/>
      <protection hidden="1"/>
    </xf>
    <xf numFmtId="0" fontId="22" fillId="14" borderId="5" xfId="0" applyFont="1" applyFill="1" applyBorder="1" applyAlignment="1" applyProtection="1">
      <alignment horizontal="center" vertical="center" wrapText="1"/>
      <protection hidden="1"/>
    </xf>
    <xf numFmtId="0" fontId="22" fillId="14" borderId="38" xfId="0" applyFont="1" applyFill="1" applyBorder="1" applyAlignment="1" applyProtection="1">
      <alignment horizontal="center" vertical="center" wrapText="1"/>
      <protection hidden="1"/>
    </xf>
    <xf numFmtId="14" fontId="38" fillId="28" borderId="59" xfId="0" applyNumberFormat="1" applyFont="1" applyFill="1" applyBorder="1" applyAlignment="1" applyProtection="1">
      <alignment horizontal="center" vertical="center"/>
      <protection hidden="1"/>
    </xf>
    <xf numFmtId="14" fontId="38" fillId="28" borderId="23" xfId="0" applyNumberFormat="1" applyFont="1" applyFill="1" applyBorder="1" applyAlignment="1" applyProtection="1">
      <alignment horizontal="center" vertical="center"/>
      <protection hidden="1"/>
    </xf>
    <xf numFmtId="14" fontId="38" fillId="28" borderId="62" xfId="0" applyNumberFormat="1" applyFont="1" applyFill="1" applyBorder="1" applyAlignment="1" applyProtection="1">
      <alignment horizontal="center" vertical="center"/>
      <protection hidden="1"/>
    </xf>
    <xf numFmtId="0" fontId="53" fillId="28" borderId="71" xfId="0" applyFont="1" applyFill="1" applyBorder="1" applyAlignment="1" applyProtection="1">
      <alignment horizontal="center" vertical="center" textRotation="90" wrapText="1"/>
      <protection hidden="1"/>
    </xf>
    <xf numFmtId="0" fontId="53" fillId="28" borderId="70" xfId="0" applyFont="1" applyFill="1" applyBorder="1" applyAlignment="1" applyProtection="1">
      <alignment horizontal="center" vertical="center" textRotation="90" wrapText="1"/>
      <protection hidden="1"/>
    </xf>
    <xf numFmtId="0" fontId="53" fillId="28" borderId="10" xfId="0" applyFont="1" applyFill="1" applyBorder="1" applyAlignment="1" applyProtection="1">
      <alignment horizontal="center" vertical="center" textRotation="90" wrapText="1"/>
      <protection hidden="1"/>
    </xf>
    <xf numFmtId="0" fontId="16" fillId="28" borderId="71" xfId="0" applyFont="1" applyFill="1" applyBorder="1" applyAlignment="1" applyProtection="1">
      <alignment horizontal="center" vertical="center" textRotation="90" wrapText="1"/>
      <protection hidden="1"/>
    </xf>
    <xf numFmtId="0" fontId="16" fillId="28" borderId="70" xfId="0" applyFont="1" applyFill="1" applyBorder="1" applyAlignment="1" applyProtection="1">
      <alignment horizontal="center" vertical="center" textRotation="90" wrapText="1"/>
      <protection hidden="1"/>
    </xf>
    <xf numFmtId="0" fontId="16" fillId="28" borderId="50" xfId="0" applyFont="1" applyFill="1" applyBorder="1" applyAlignment="1" applyProtection="1">
      <alignment horizontal="center" vertical="center" textRotation="90" wrapText="1"/>
      <protection hidden="1"/>
    </xf>
    <xf numFmtId="0" fontId="7" fillId="13" borderId="58" xfId="0" applyFont="1" applyFill="1" applyBorder="1" applyAlignment="1" applyProtection="1">
      <alignment horizontal="left" vertical="center" wrapText="1"/>
      <protection hidden="1"/>
    </xf>
    <xf numFmtId="0" fontId="7" fillId="13" borderId="54" xfId="0" applyFont="1" applyFill="1" applyBorder="1" applyAlignment="1" applyProtection="1">
      <alignment horizontal="left" vertical="center" wrapText="1"/>
      <protection hidden="1"/>
    </xf>
    <xf numFmtId="0" fontId="7" fillId="13" borderId="6" xfId="0" applyFont="1" applyFill="1" applyBorder="1" applyAlignment="1" applyProtection="1">
      <alignment horizontal="left" vertical="center" wrapText="1"/>
      <protection hidden="1"/>
    </xf>
    <xf numFmtId="0" fontId="7" fillId="13" borderId="8" xfId="0" applyFont="1" applyFill="1" applyBorder="1" applyAlignment="1" applyProtection="1">
      <alignment horizontal="left" vertical="center" wrapText="1"/>
      <protection hidden="1"/>
    </xf>
    <xf numFmtId="0" fontId="1" fillId="0" borderId="0" xfId="0" applyFont="1" applyAlignment="1" applyProtection="1">
      <alignment horizontal="center" vertical="center" wrapText="1"/>
      <protection hidden="1"/>
    </xf>
    <xf numFmtId="0" fontId="66" fillId="0" borderId="0" xfId="0" applyFont="1" applyBorder="1" applyAlignment="1" applyProtection="1">
      <alignment horizontal="left" vertical="center" wrapText="1"/>
      <protection hidden="1"/>
    </xf>
    <xf numFmtId="0" fontId="22" fillId="3" borderId="2" xfId="0" applyFont="1" applyFill="1" applyBorder="1" applyAlignment="1" applyProtection="1">
      <alignment horizontal="center" vertical="center" wrapText="1"/>
      <protection hidden="1"/>
    </xf>
    <xf numFmtId="0" fontId="22" fillId="3" borderId="3" xfId="0" applyFont="1" applyFill="1" applyBorder="1" applyAlignment="1" applyProtection="1">
      <alignment horizontal="center" vertical="center" wrapText="1"/>
      <protection hidden="1"/>
    </xf>
    <xf numFmtId="0" fontId="22" fillId="3" borderId="4" xfId="0" applyFont="1" applyFill="1" applyBorder="1" applyAlignment="1" applyProtection="1">
      <alignment horizontal="center" vertical="center" wrapText="1"/>
      <protection hidden="1"/>
    </xf>
    <xf numFmtId="0" fontId="7" fillId="13" borderId="28" xfId="0" applyFont="1" applyFill="1" applyBorder="1" applyAlignment="1" applyProtection="1">
      <alignment horizontal="center" vertical="center" wrapText="1"/>
      <protection hidden="1"/>
    </xf>
    <xf numFmtId="0" fontId="7" fillId="13" borderId="8" xfId="0" applyFont="1" applyFill="1" applyBorder="1" applyAlignment="1" applyProtection="1">
      <alignment horizontal="center" vertical="center" wrapText="1"/>
      <protection hidden="1"/>
    </xf>
    <xf numFmtId="0" fontId="7" fillId="18" borderId="77" xfId="0" applyFont="1" applyFill="1" applyBorder="1" applyAlignment="1" applyProtection="1">
      <alignment horizontal="center" vertical="center" wrapText="1"/>
      <protection hidden="1"/>
    </xf>
    <xf numFmtId="0" fontId="7" fillId="18" borderId="70" xfId="0" applyFont="1" applyFill="1" applyBorder="1" applyAlignment="1" applyProtection="1">
      <alignment horizontal="center" vertical="center" wrapText="1"/>
      <protection hidden="1"/>
    </xf>
    <xf numFmtId="0" fontId="7" fillId="18" borderId="74" xfId="0" applyFont="1" applyFill="1" applyBorder="1" applyAlignment="1" applyProtection="1">
      <alignment horizontal="center" vertical="center" wrapText="1"/>
      <protection hidden="1"/>
    </xf>
    <xf numFmtId="1" fontId="20" fillId="12" borderId="26" xfId="0" applyNumberFormat="1" applyFont="1" applyFill="1" applyBorder="1" applyAlignment="1" applyProtection="1">
      <alignment horizontal="center" vertical="center" wrapText="1"/>
      <protection hidden="1"/>
    </xf>
    <xf numFmtId="1" fontId="20" fillId="12" borderId="17" xfId="0" applyNumberFormat="1" applyFont="1" applyFill="1" applyBorder="1" applyAlignment="1" applyProtection="1">
      <alignment horizontal="center" vertical="center" wrapText="1"/>
      <protection hidden="1"/>
    </xf>
    <xf numFmtId="2" fontId="20" fillId="12" borderId="12" xfId="0" applyNumberFormat="1" applyFont="1" applyFill="1" applyBorder="1" applyAlignment="1" applyProtection="1">
      <alignment horizontal="center" vertical="center" wrapText="1"/>
      <protection hidden="1"/>
    </xf>
    <xf numFmtId="2" fontId="20" fillId="12" borderId="18" xfId="0" applyNumberFormat="1" applyFont="1" applyFill="1" applyBorder="1" applyAlignment="1" applyProtection="1">
      <alignment horizontal="center" vertical="center" wrapText="1"/>
      <protection hidden="1"/>
    </xf>
    <xf numFmtId="1" fontId="20" fillId="10" borderId="12" xfId="0" applyNumberFormat="1" applyFont="1" applyFill="1" applyBorder="1" applyAlignment="1" applyProtection="1">
      <alignment horizontal="center" vertical="center" wrapText="1"/>
      <protection hidden="1"/>
    </xf>
    <xf numFmtId="1" fontId="20" fillId="10" borderId="18" xfId="0" applyNumberFormat="1" applyFont="1" applyFill="1" applyBorder="1" applyAlignment="1" applyProtection="1">
      <alignment horizontal="center" vertical="center" wrapText="1"/>
      <protection hidden="1"/>
    </xf>
    <xf numFmtId="1" fontId="20" fillId="12" borderId="12" xfId="0" applyNumberFormat="1" applyFont="1" applyFill="1" applyBorder="1" applyAlignment="1" applyProtection="1">
      <alignment horizontal="center" vertical="center" wrapText="1"/>
      <protection hidden="1"/>
    </xf>
    <xf numFmtId="1" fontId="20" fillId="12" borderId="18" xfId="0" applyNumberFormat="1" applyFont="1" applyFill="1" applyBorder="1" applyAlignment="1" applyProtection="1">
      <alignment horizontal="center" vertical="center" wrapText="1"/>
      <protection hidden="1"/>
    </xf>
    <xf numFmtId="170" fontId="20" fillId="12" borderId="25" xfId="0" applyNumberFormat="1" applyFont="1" applyFill="1" applyBorder="1" applyAlignment="1" applyProtection="1">
      <alignment horizontal="center" vertical="center" wrapText="1"/>
      <protection hidden="1"/>
    </xf>
    <xf numFmtId="170" fontId="20" fillId="12" borderId="27" xfId="0" applyNumberFormat="1" applyFont="1" applyFill="1" applyBorder="1" applyAlignment="1" applyProtection="1">
      <alignment horizontal="center" vertical="center" wrapText="1"/>
      <protection hidden="1"/>
    </xf>
    <xf numFmtId="0" fontId="9" fillId="21" borderId="4" xfId="6" applyBorder="1" applyAlignment="1" applyProtection="1">
      <alignment horizontal="center" vertical="center" wrapText="1"/>
      <protection locked="0" hidden="1"/>
    </xf>
    <xf numFmtId="0" fontId="9" fillId="21" borderId="38" xfId="6" applyBorder="1" applyAlignment="1" applyProtection="1">
      <alignment horizontal="center" vertical="center" wrapText="1"/>
      <protection locked="0" hidden="1"/>
    </xf>
    <xf numFmtId="0" fontId="22" fillId="22" borderId="6" xfId="0" applyFont="1" applyFill="1" applyBorder="1" applyAlignment="1" applyProtection="1">
      <alignment horizontal="center" vertical="center" wrapText="1"/>
      <protection hidden="1"/>
    </xf>
    <xf numFmtId="0" fontId="22" fillId="22" borderId="7" xfId="0" applyFont="1" applyFill="1" applyBorder="1" applyAlignment="1" applyProtection="1">
      <alignment horizontal="center" vertical="center" wrapText="1"/>
      <protection hidden="1"/>
    </xf>
    <xf numFmtId="0" fontId="22" fillId="22" borderId="8" xfId="0" applyFont="1" applyFill="1" applyBorder="1" applyAlignment="1" applyProtection="1">
      <alignment horizontal="center" vertical="center" wrapText="1"/>
      <protection hidden="1"/>
    </xf>
    <xf numFmtId="0" fontId="20" fillId="10" borderId="13" xfId="0" applyFont="1" applyFill="1" applyBorder="1" applyAlignment="1" applyProtection="1">
      <alignment horizontal="center" vertical="center" wrapText="1"/>
      <protection hidden="1"/>
    </xf>
    <xf numFmtId="0" fontId="20" fillId="10" borderId="17" xfId="0" applyFont="1" applyFill="1" applyBorder="1" applyAlignment="1" applyProtection="1">
      <alignment horizontal="center" vertical="center" wrapText="1"/>
      <protection hidden="1"/>
    </xf>
    <xf numFmtId="0" fontId="20" fillId="10" borderId="23" xfId="0" applyFont="1" applyFill="1" applyBorder="1" applyAlignment="1" applyProtection="1">
      <alignment horizontal="center" vertical="center" wrapText="1"/>
      <protection hidden="1"/>
    </xf>
    <xf numFmtId="0" fontId="20" fillId="10" borderId="14" xfId="0" applyFont="1" applyFill="1" applyBorder="1" applyAlignment="1" applyProtection="1">
      <alignment horizontal="center" vertical="center" wrapText="1"/>
      <protection hidden="1"/>
    </xf>
    <xf numFmtId="0" fontId="20" fillId="10" borderId="27" xfId="0" applyFont="1" applyFill="1" applyBorder="1" applyAlignment="1" applyProtection="1">
      <alignment horizontal="center" vertical="center" wrapText="1"/>
      <protection hidden="1"/>
    </xf>
    <xf numFmtId="0" fontId="20" fillId="10" borderId="63" xfId="0" applyFont="1" applyFill="1" applyBorder="1" applyAlignment="1" applyProtection="1">
      <alignment horizontal="center" vertical="center" wrapText="1"/>
      <protection hidden="1"/>
    </xf>
    <xf numFmtId="170" fontId="20" fillId="10" borderId="11" xfId="0" applyNumberFormat="1" applyFont="1" applyFill="1" applyBorder="1" applyAlignment="1" applyProtection="1">
      <alignment horizontal="center" vertical="center" wrapText="1"/>
      <protection hidden="1"/>
    </xf>
    <xf numFmtId="170" fontId="20" fillId="10" borderId="33" xfId="0" applyNumberFormat="1" applyFont="1" applyFill="1" applyBorder="1" applyAlignment="1" applyProtection="1">
      <alignment horizontal="center" vertical="center" wrapText="1"/>
      <protection hidden="1"/>
    </xf>
    <xf numFmtId="0" fontId="20" fillId="10" borderId="11" xfId="0" applyFont="1" applyFill="1" applyBorder="1" applyAlignment="1" applyProtection="1">
      <alignment horizontal="center" vertical="center" wrapText="1"/>
      <protection hidden="1"/>
    </xf>
    <xf numFmtId="0" fontId="20" fillId="10" borderId="33" xfId="0" applyFont="1" applyFill="1" applyBorder="1" applyAlignment="1" applyProtection="1">
      <alignment horizontal="center" vertical="center" wrapText="1"/>
      <protection hidden="1"/>
    </xf>
    <xf numFmtId="164" fontId="20" fillId="16" borderId="9" xfId="0" applyNumberFormat="1" applyFont="1" applyFill="1" applyBorder="1" applyAlignment="1" applyProtection="1">
      <alignment horizontal="center" vertical="center" wrapText="1"/>
      <protection hidden="1"/>
    </xf>
    <xf numFmtId="0" fontId="4" fillId="13" borderId="7" xfId="0" applyFont="1" applyFill="1" applyBorder="1" applyAlignment="1" applyProtection="1">
      <alignment horizontal="center" vertical="center" wrapText="1"/>
      <protection hidden="1"/>
    </xf>
    <xf numFmtId="0" fontId="4" fillId="13" borderId="21" xfId="0" applyFont="1" applyFill="1" applyBorder="1" applyAlignment="1" applyProtection="1">
      <alignment horizontal="center" vertical="center" wrapText="1"/>
      <protection hidden="1"/>
    </xf>
    <xf numFmtId="0" fontId="4" fillId="13" borderId="28" xfId="0" applyFont="1" applyFill="1" applyBorder="1" applyAlignment="1" applyProtection="1">
      <alignment horizontal="center" vertical="center" wrapText="1"/>
      <protection hidden="1"/>
    </xf>
    <xf numFmtId="0" fontId="4" fillId="13" borderId="8" xfId="0" applyFont="1" applyFill="1" applyBorder="1" applyAlignment="1" applyProtection="1">
      <alignment horizontal="center" vertical="center" wrapText="1"/>
      <protection hidden="1"/>
    </xf>
    <xf numFmtId="14" fontId="20" fillId="10" borderId="12" xfId="0" applyNumberFormat="1" applyFont="1" applyFill="1" applyBorder="1" applyAlignment="1" applyProtection="1">
      <alignment horizontal="center" vertical="center" wrapText="1"/>
      <protection hidden="1"/>
    </xf>
    <xf numFmtId="14" fontId="20" fillId="10" borderId="18" xfId="0" applyNumberFormat="1" applyFont="1" applyFill="1" applyBorder="1" applyAlignment="1" applyProtection="1">
      <alignment horizontal="center" vertical="center" wrapText="1"/>
      <protection hidden="1"/>
    </xf>
    <xf numFmtId="0" fontId="20" fillId="2" borderId="6" xfId="0" applyFont="1" applyFill="1" applyBorder="1" applyAlignment="1" applyProtection="1">
      <alignment horizontal="center" vertical="center" wrapText="1"/>
      <protection hidden="1"/>
    </xf>
    <xf numFmtId="0" fontId="20" fillId="2" borderId="7" xfId="0" applyFont="1" applyFill="1" applyBorder="1" applyAlignment="1" applyProtection="1">
      <alignment horizontal="center" vertical="center" wrapText="1"/>
      <protection hidden="1"/>
    </xf>
    <xf numFmtId="0" fontId="14" fillId="0" borderId="6" xfId="0" applyFont="1" applyFill="1" applyBorder="1" applyAlignment="1" applyProtection="1">
      <alignment horizontal="center" vertical="center" wrapText="1"/>
      <protection hidden="1"/>
    </xf>
    <xf numFmtId="0" fontId="14" fillId="0" borderId="7" xfId="0" applyFont="1" applyFill="1" applyBorder="1" applyAlignment="1" applyProtection="1">
      <alignment horizontal="center" vertical="center" wrapText="1"/>
      <protection hidden="1"/>
    </xf>
    <xf numFmtId="0" fontId="14" fillId="0" borderId="8" xfId="0" applyFont="1" applyFill="1" applyBorder="1" applyAlignment="1" applyProtection="1">
      <alignment horizontal="center" vertical="center" wrapText="1"/>
      <protection hidden="1"/>
    </xf>
    <xf numFmtId="170" fontId="20" fillId="16" borderId="28" xfId="0" applyNumberFormat="1" applyFont="1" applyFill="1" applyBorder="1" applyAlignment="1" applyProtection="1">
      <alignment horizontal="center" vertical="center" wrapText="1"/>
      <protection hidden="1"/>
    </xf>
    <xf numFmtId="170" fontId="20" fillId="16" borderId="21" xfId="0" applyNumberFormat="1" applyFont="1" applyFill="1" applyBorder="1" applyAlignment="1" applyProtection="1">
      <alignment horizontal="center" vertical="center" wrapText="1"/>
      <protection hidden="1"/>
    </xf>
    <xf numFmtId="14" fontId="20" fillId="16" borderId="22" xfId="0" applyNumberFormat="1" applyFont="1" applyFill="1" applyBorder="1" applyAlignment="1" applyProtection="1">
      <alignment horizontal="center" vertical="center" wrapText="1"/>
      <protection hidden="1"/>
    </xf>
    <xf numFmtId="14" fontId="20" fillId="16" borderId="20" xfId="0" applyNumberFormat="1" applyFont="1" applyFill="1" applyBorder="1" applyAlignment="1" applyProtection="1">
      <alignment horizontal="center" vertical="center" wrapText="1"/>
      <protection hidden="1"/>
    </xf>
    <xf numFmtId="0" fontId="20" fillId="16" borderId="12" xfId="0" applyFont="1" applyFill="1" applyBorder="1" applyAlignment="1" applyProtection="1">
      <alignment horizontal="center" vertical="center" wrapText="1"/>
      <protection hidden="1"/>
    </xf>
    <xf numFmtId="0" fontId="20" fillId="16" borderId="18" xfId="0" applyFont="1" applyFill="1" applyBorder="1" applyAlignment="1" applyProtection="1">
      <alignment horizontal="center" vertical="center" wrapText="1"/>
      <protection hidden="1"/>
    </xf>
    <xf numFmtId="0" fontId="49" fillId="22" borderId="6" xfId="0" applyFont="1" applyFill="1" applyBorder="1" applyAlignment="1" applyProtection="1">
      <alignment horizontal="center" vertical="center" wrapText="1"/>
      <protection hidden="1"/>
    </xf>
    <xf numFmtId="0" fontId="49" fillId="22" borderId="7" xfId="0" applyFont="1" applyFill="1" applyBorder="1" applyAlignment="1" applyProtection="1">
      <alignment horizontal="center" vertical="center" wrapText="1"/>
      <protection hidden="1"/>
    </xf>
    <xf numFmtId="0" fontId="49" fillId="22" borderId="8" xfId="0" applyFont="1" applyFill="1" applyBorder="1" applyAlignment="1" applyProtection="1">
      <alignment horizontal="center" vertical="center" wrapText="1"/>
      <protection hidden="1"/>
    </xf>
    <xf numFmtId="0" fontId="6" fillId="18" borderId="58" xfId="0" applyFont="1" applyFill="1" applyBorder="1" applyAlignment="1" applyProtection="1">
      <alignment horizontal="center" vertical="center" wrapText="1"/>
      <protection hidden="1"/>
    </xf>
    <xf numFmtId="0" fontId="6" fillId="18" borderId="59" xfId="0" applyFont="1" applyFill="1" applyBorder="1" applyAlignment="1" applyProtection="1">
      <alignment horizontal="center" vertical="center" wrapText="1"/>
      <protection hidden="1"/>
    </xf>
    <xf numFmtId="0" fontId="6" fillId="18" borderId="48" xfId="0" applyFont="1" applyFill="1" applyBorder="1" applyAlignment="1" applyProtection="1">
      <alignment horizontal="center" vertical="center" wrapText="1"/>
      <protection hidden="1"/>
    </xf>
    <xf numFmtId="0" fontId="6" fillId="13" borderId="31" xfId="0" applyFont="1" applyFill="1" applyBorder="1" applyAlignment="1" applyProtection="1">
      <alignment horizontal="center" vertical="center" wrapText="1"/>
      <protection hidden="1"/>
    </xf>
    <xf numFmtId="0" fontId="6" fillId="13" borderId="59" xfId="0" applyFont="1" applyFill="1" applyBorder="1" applyAlignment="1" applyProtection="1">
      <alignment horizontal="center" vertical="center" wrapText="1"/>
      <protection hidden="1"/>
    </xf>
    <xf numFmtId="0" fontId="6" fillId="13" borderId="48" xfId="0" applyFont="1" applyFill="1" applyBorder="1" applyAlignment="1" applyProtection="1">
      <alignment horizontal="center" vertical="center" wrapText="1"/>
      <protection hidden="1"/>
    </xf>
    <xf numFmtId="0" fontId="3" fillId="13" borderId="32" xfId="0" applyFont="1" applyFill="1" applyBorder="1" applyAlignment="1" applyProtection="1">
      <alignment horizontal="center" vertical="center" wrapText="1"/>
      <protection hidden="1"/>
    </xf>
    <xf numFmtId="0" fontId="3" fillId="13" borderId="9" xfId="0" applyFont="1" applyFill="1" applyBorder="1" applyAlignment="1" applyProtection="1">
      <alignment horizontal="center" vertical="center" wrapText="1"/>
      <protection hidden="1"/>
    </xf>
    <xf numFmtId="0" fontId="8" fillId="4" borderId="72" xfId="0" applyFont="1" applyFill="1" applyBorder="1" applyAlignment="1" applyProtection="1">
      <alignment horizontal="center" vertical="center" wrapText="1"/>
      <protection hidden="1"/>
    </xf>
    <xf numFmtId="0" fontId="8" fillId="4" borderId="45" xfId="0" applyFont="1" applyFill="1" applyBorder="1" applyAlignment="1" applyProtection="1">
      <alignment horizontal="center" vertical="center" wrapText="1"/>
      <protection hidden="1"/>
    </xf>
    <xf numFmtId="0" fontId="8" fillId="13" borderId="41" xfId="0" applyFont="1" applyFill="1" applyBorder="1" applyAlignment="1" applyProtection="1">
      <alignment horizontal="center" vertical="center" wrapText="1"/>
      <protection hidden="1"/>
    </xf>
    <xf numFmtId="0" fontId="8" fillId="13" borderId="37" xfId="0" applyFont="1" applyFill="1" applyBorder="1" applyAlignment="1" applyProtection="1">
      <alignment horizontal="center" vertical="center" wrapText="1"/>
      <protection hidden="1"/>
    </xf>
    <xf numFmtId="0" fontId="1" fillId="4" borderId="19" xfId="0" applyFont="1" applyFill="1" applyBorder="1" applyAlignment="1" applyProtection="1">
      <alignment horizontal="center" vertical="center" wrapText="1"/>
      <protection hidden="1"/>
    </xf>
    <xf numFmtId="0" fontId="1" fillId="4" borderId="28" xfId="0" applyFont="1" applyFill="1" applyBorder="1" applyAlignment="1" applyProtection="1">
      <alignment horizontal="center" vertical="center" wrapText="1"/>
      <protection hidden="1"/>
    </xf>
    <xf numFmtId="0" fontId="2" fillId="5" borderId="19" xfId="0" applyFont="1" applyFill="1" applyBorder="1" applyAlignment="1" applyProtection="1">
      <alignment horizontal="center" vertical="center" wrapText="1"/>
      <protection locked="0" hidden="1"/>
    </xf>
    <xf numFmtId="0" fontId="2" fillId="5" borderId="20" xfId="0" applyFont="1" applyFill="1" applyBorder="1" applyAlignment="1" applyProtection="1">
      <alignment horizontal="center" vertical="center" wrapText="1"/>
      <protection locked="0" hidden="1"/>
    </xf>
    <xf numFmtId="0" fontId="1" fillId="4" borderId="6" xfId="0" applyFont="1" applyFill="1" applyBorder="1" applyAlignment="1" applyProtection="1">
      <alignment horizontal="center" vertical="center" wrapText="1"/>
      <protection hidden="1"/>
    </xf>
    <xf numFmtId="0" fontId="1" fillId="4" borderId="8" xfId="0" applyFont="1" applyFill="1" applyBorder="1" applyAlignment="1" applyProtection="1">
      <alignment horizontal="center" vertical="center" wrapText="1"/>
      <protection hidden="1"/>
    </xf>
    <xf numFmtId="0" fontId="2" fillId="5" borderId="6" xfId="0" applyFont="1" applyFill="1" applyBorder="1" applyAlignment="1" applyProtection="1">
      <alignment horizontal="center" vertical="center" wrapText="1"/>
      <protection locked="0" hidden="1"/>
    </xf>
    <xf numFmtId="0" fontId="2" fillId="5" borderId="8" xfId="0" applyFont="1" applyFill="1" applyBorder="1" applyAlignment="1" applyProtection="1">
      <alignment horizontal="center" vertical="center" wrapText="1"/>
      <protection locked="0" hidden="1"/>
    </xf>
    <xf numFmtId="0" fontId="25" fillId="4" borderId="72" xfId="0" applyFont="1" applyFill="1" applyBorder="1" applyAlignment="1" applyProtection="1">
      <alignment horizontal="center" vertical="center" wrapText="1"/>
      <protection hidden="1"/>
    </xf>
    <xf numFmtId="0" fontId="25" fillId="4" borderId="30" xfId="0" applyFont="1" applyFill="1" applyBorder="1" applyAlignment="1" applyProtection="1">
      <alignment horizontal="center" vertical="center" wrapText="1"/>
      <protection hidden="1"/>
    </xf>
    <xf numFmtId="0" fontId="25" fillId="4" borderId="67" xfId="0" applyFont="1" applyFill="1" applyBorder="1" applyAlignment="1" applyProtection="1">
      <alignment horizontal="center" vertical="center" wrapText="1"/>
      <protection hidden="1"/>
    </xf>
    <xf numFmtId="0" fontId="25" fillId="4" borderId="18" xfId="0" applyFont="1" applyFill="1" applyBorder="1" applyAlignment="1" applyProtection="1">
      <alignment horizontal="center" vertical="center" wrapText="1"/>
      <protection hidden="1"/>
    </xf>
    <xf numFmtId="0" fontId="25" fillId="4" borderId="73" xfId="0" applyFont="1" applyFill="1" applyBorder="1" applyAlignment="1" applyProtection="1">
      <alignment horizontal="center" vertical="center" wrapText="1"/>
      <protection hidden="1"/>
    </xf>
    <xf numFmtId="0" fontId="25" fillId="4" borderId="36" xfId="0" applyFont="1" applyFill="1" applyBorder="1" applyAlignment="1" applyProtection="1">
      <alignment horizontal="center" vertical="center" wrapText="1"/>
      <protection hidden="1"/>
    </xf>
    <xf numFmtId="0" fontId="4" fillId="11" borderId="6" xfId="0" applyFont="1" applyFill="1" applyBorder="1" applyAlignment="1" applyProtection="1">
      <alignment horizontal="center" vertical="center" wrapText="1"/>
      <protection hidden="1"/>
    </xf>
    <xf numFmtId="0" fontId="4" fillId="11" borderId="7" xfId="0" applyFont="1" applyFill="1" applyBorder="1" applyAlignment="1" applyProtection="1">
      <alignment horizontal="center" vertical="center" wrapText="1"/>
      <protection hidden="1"/>
    </xf>
    <xf numFmtId="0" fontId="4" fillId="11" borderId="8" xfId="0" applyFont="1" applyFill="1" applyBorder="1" applyAlignment="1" applyProtection="1">
      <alignment horizontal="center" vertical="center" wrapText="1"/>
      <protection hidden="1"/>
    </xf>
    <xf numFmtId="0" fontId="22" fillId="3" borderId="6" xfId="0" applyFont="1" applyFill="1" applyBorder="1" applyAlignment="1" applyProtection="1">
      <alignment horizontal="center" vertical="center" wrapText="1"/>
      <protection hidden="1"/>
    </xf>
    <xf numFmtId="0" fontId="22" fillId="3" borderId="7" xfId="0" applyFont="1" applyFill="1" applyBorder="1" applyAlignment="1" applyProtection="1">
      <alignment horizontal="center" vertical="center" wrapText="1"/>
      <protection hidden="1"/>
    </xf>
    <xf numFmtId="0" fontId="22" fillId="3" borderId="8" xfId="0" applyFont="1" applyFill="1" applyBorder="1" applyAlignment="1" applyProtection="1">
      <alignment horizontal="center" vertical="center" wrapText="1"/>
      <protection hidden="1"/>
    </xf>
    <xf numFmtId="0" fontId="7" fillId="13" borderId="30" xfId="0" applyFont="1" applyFill="1" applyBorder="1" applyAlignment="1" applyProtection="1">
      <alignment horizontal="center" vertical="center" wrapText="1"/>
      <protection hidden="1"/>
    </xf>
    <xf numFmtId="0" fontId="7" fillId="13" borderId="18" xfId="0" applyFont="1" applyFill="1" applyBorder="1" applyAlignment="1" applyProtection="1">
      <alignment horizontal="center" vertical="center" wrapText="1"/>
      <protection hidden="1"/>
    </xf>
    <xf numFmtId="0" fontId="1" fillId="13" borderId="6" xfId="0" applyFont="1" applyFill="1" applyBorder="1" applyAlignment="1" applyProtection="1">
      <alignment horizontal="center" vertical="center" wrapText="1"/>
      <protection hidden="1"/>
    </xf>
    <xf numFmtId="0" fontId="1" fillId="13" borderId="21" xfId="0" applyFont="1" applyFill="1" applyBorder="1" applyAlignment="1" applyProtection="1">
      <alignment horizontal="center" vertical="center" wrapText="1"/>
      <protection hidden="1"/>
    </xf>
    <xf numFmtId="0" fontId="20" fillId="5" borderId="28" xfId="0" applyNumberFormat="1" applyFont="1" applyFill="1" applyBorder="1" applyAlignment="1" applyProtection="1">
      <alignment horizontal="center" vertical="center" wrapText="1"/>
      <protection hidden="1"/>
    </xf>
    <xf numFmtId="0" fontId="20" fillId="5" borderId="7" xfId="0" applyNumberFormat="1" applyFont="1" applyFill="1" applyBorder="1" applyAlignment="1" applyProtection="1">
      <alignment horizontal="center" vertical="center" wrapText="1"/>
      <protection hidden="1"/>
    </xf>
    <xf numFmtId="0" fontId="20" fillId="5" borderId="8" xfId="0" applyNumberFormat="1" applyFont="1" applyFill="1" applyBorder="1" applyAlignment="1" applyProtection="1">
      <alignment horizontal="center" vertical="center" wrapText="1"/>
      <protection hidden="1"/>
    </xf>
    <xf numFmtId="0" fontId="3" fillId="13" borderId="43" xfId="0" applyFont="1" applyFill="1" applyBorder="1" applyAlignment="1" applyProtection="1">
      <alignment horizontal="center" vertical="center" wrapText="1"/>
      <protection hidden="1"/>
    </xf>
    <xf numFmtId="0" fontId="3" fillId="13" borderId="44" xfId="0" applyFont="1" applyFill="1" applyBorder="1" applyAlignment="1" applyProtection="1">
      <alignment horizontal="center" vertical="center" wrapText="1"/>
      <protection hidden="1"/>
    </xf>
    <xf numFmtId="0" fontId="7" fillId="4" borderId="6" xfId="0" applyFont="1" applyFill="1" applyBorder="1" applyAlignment="1" applyProtection="1">
      <alignment horizontal="center" vertical="center" wrapText="1"/>
      <protection hidden="1"/>
    </xf>
    <xf numFmtId="0" fontId="7" fillId="4" borderId="7" xfId="0" applyFont="1" applyFill="1" applyBorder="1" applyAlignment="1" applyProtection="1">
      <alignment horizontal="center" vertical="center" wrapText="1"/>
      <protection hidden="1"/>
    </xf>
    <xf numFmtId="0" fontId="7" fillId="4" borderId="8" xfId="0" applyFont="1" applyFill="1" applyBorder="1" applyAlignment="1" applyProtection="1">
      <alignment horizontal="center" vertical="center" wrapText="1"/>
      <protection hidden="1"/>
    </xf>
    <xf numFmtId="0" fontId="29" fillId="4" borderId="6" xfId="0" applyFont="1" applyFill="1" applyBorder="1" applyAlignment="1" applyProtection="1">
      <alignment horizontal="center" vertical="center" wrapText="1"/>
      <protection hidden="1"/>
    </xf>
    <xf numFmtId="0" fontId="29" fillId="4" borderId="7" xfId="0" applyFont="1" applyFill="1" applyBorder="1" applyAlignment="1" applyProtection="1">
      <alignment horizontal="center" vertical="center" wrapText="1"/>
      <protection hidden="1"/>
    </xf>
    <xf numFmtId="0" fontId="29" fillId="4" borderId="8" xfId="0" applyFont="1" applyFill="1" applyBorder="1" applyAlignment="1" applyProtection="1">
      <alignment horizontal="center" vertical="center" wrapText="1"/>
      <protection hidden="1"/>
    </xf>
    <xf numFmtId="0" fontId="34" fillId="3" borderId="35" xfId="0" applyFont="1" applyFill="1" applyBorder="1" applyAlignment="1" applyProtection="1">
      <alignment horizontal="center" vertical="center" wrapText="1"/>
      <protection hidden="1"/>
    </xf>
    <xf numFmtId="0" fontId="34" fillId="3" borderId="23" xfId="0" applyFont="1" applyFill="1" applyBorder="1" applyAlignment="1" applyProtection="1">
      <alignment horizontal="center" vertical="center" wrapText="1"/>
      <protection hidden="1"/>
    </xf>
    <xf numFmtId="0" fontId="34" fillId="3" borderId="14" xfId="0" applyFont="1" applyFill="1" applyBorder="1" applyAlignment="1" applyProtection="1">
      <alignment horizontal="center" vertical="center" wrapText="1"/>
      <protection hidden="1"/>
    </xf>
    <xf numFmtId="0" fontId="19" fillId="3" borderId="56" xfId="0" applyFont="1" applyFill="1" applyBorder="1" applyAlignment="1" applyProtection="1">
      <alignment horizontal="center" vertical="center" wrapText="1"/>
      <protection hidden="1"/>
    </xf>
    <xf numFmtId="0" fontId="19" fillId="3" borderId="62" xfId="0" applyFont="1" applyFill="1" applyBorder="1" applyAlignment="1" applyProtection="1">
      <alignment horizontal="center" vertical="center" wrapText="1"/>
      <protection hidden="1"/>
    </xf>
    <xf numFmtId="0" fontId="19" fillId="3" borderId="57" xfId="0" applyFont="1" applyFill="1" applyBorder="1" applyAlignment="1" applyProtection="1">
      <alignment horizontal="center" vertical="center" wrapText="1"/>
      <protection hidden="1"/>
    </xf>
    <xf numFmtId="0" fontId="3" fillId="4" borderId="35" xfId="0" applyFont="1" applyFill="1" applyBorder="1" applyAlignment="1" applyProtection="1">
      <alignment horizontal="left" vertical="center" wrapText="1"/>
      <protection hidden="1"/>
    </xf>
    <xf numFmtId="0" fontId="3" fillId="4" borderId="23" xfId="0" applyFont="1" applyFill="1" applyBorder="1" applyAlignment="1" applyProtection="1">
      <alignment horizontal="left" vertical="center" wrapText="1"/>
      <protection hidden="1"/>
    </xf>
    <xf numFmtId="0" fontId="5" fillId="4" borderId="71" xfId="0" applyFont="1" applyFill="1" applyBorder="1" applyAlignment="1" applyProtection="1">
      <alignment horizontal="center" vertical="center" wrapText="1"/>
      <protection hidden="1"/>
    </xf>
    <xf numFmtId="0" fontId="5" fillId="4" borderId="50" xfId="0" applyFont="1" applyFill="1" applyBorder="1" applyAlignment="1" applyProtection="1">
      <alignment horizontal="center" vertical="center" wrapText="1"/>
      <protection hidden="1"/>
    </xf>
    <xf numFmtId="0" fontId="7" fillId="4" borderId="32" xfId="0" applyFont="1" applyFill="1" applyBorder="1" applyAlignment="1" applyProtection="1">
      <alignment horizontal="center" vertical="center" wrapText="1"/>
      <protection hidden="1"/>
    </xf>
    <xf numFmtId="0" fontId="7" fillId="4" borderId="9" xfId="0" applyFont="1" applyFill="1" applyBorder="1" applyAlignment="1" applyProtection="1">
      <alignment horizontal="center" vertical="center" wrapText="1"/>
      <protection hidden="1"/>
    </xf>
    <xf numFmtId="0" fontId="5" fillId="4" borderId="70" xfId="0" applyFont="1" applyFill="1" applyBorder="1" applyAlignment="1" applyProtection="1">
      <alignment horizontal="center" vertical="center" wrapText="1"/>
      <protection hidden="1"/>
    </xf>
    <xf numFmtId="0" fontId="38" fillId="2" borderId="0" xfId="0" applyFont="1" applyFill="1" applyBorder="1" applyAlignment="1" applyProtection="1">
      <alignment horizontal="center" vertical="center" wrapText="1"/>
      <protection hidden="1"/>
    </xf>
    <xf numFmtId="0" fontId="29" fillId="4" borderId="56" xfId="0" applyFont="1" applyFill="1" applyBorder="1" applyAlignment="1" applyProtection="1">
      <alignment horizontal="left" vertical="center" wrapText="1"/>
      <protection hidden="1"/>
    </xf>
    <xf numFmtId="0" fontId="29" fillId="4" borderId="61" xfId="0" applyFont="1" applyFill="1" applyBorder="1" applyAlignment="1" applyProtection="1">
      <alignment horizontal="left" vertical="center" wrapText="1"/>
      <protection hidden="1"/>
    </xf>
    <xf numFmtId="0" fontId="34" fillId="2" borderId="10" xfId="0" applyFont="1" applyFill="1" applyBorder="1" applyAlignment="1" applyProtection="1">
      <alignment horizontal="center" vertical="center" wrapText="1"/>
      <protection hidden="1"/>
    </xf>
    <xf numFmtId="0" fontId="34" fillId="2" borderId="0" xfId="0" applyFont="1" applyFill="1" applyBorder="1" applyAlignment="1" applyProtection="1">
      <alignment horizontal="center" vertical="center" wrapText="1"/>
      <protection hidden="1"/>
    </xf>
    <xf numFmtId="0" fontId="29" fillId="4" borderId="58" xfId="0" applyFont="1" applyFill="1" applyBorder="1" applyAlignment="1" applyProtection="1">
      <alignment horizontal="left" vertical="center" wrapText="1"/>
      <protection hidden="1"/>
    </xf>
    <xf numFmtId="0" fontId="29" fillId="4" borderId="54" xfId="0" applyFont="1" applyFill="1" applyBorder="1" applyAlignment="1" applyProtection="1">
      <alignment horizontal="left" vertical="center" wrapText="1"/>
      <protection hidden="1"/>
    </xf>
    <xf numFmtId="0" fontId="29" fillId="4" borderId="35" xfId="0" applyFont="1" applyFill="1" applyBorder="1" applyAlignment="1" applyProtection="1">
      <alignment horizontal="left" vertical="center" wrapText="1"/>
      <protection hidden="1"/>
    </xf>
    <xf numFmtId="0" fontId="29" fillId="4" borderId="33" xfId="0" applyFont="1" applyFill="1" applyBorder="1" applyAlignment="1" applyProtection="1">
      <alignment horizontal="left" vertical="center" wrapText="1"/>
      <protection hidden="1"/>
    </xf>
    <xf numFmtId="0" fontId="1" fillId="4" borderId="21" xfId="0" applyFont="1" applyFill="1" applyBorder="1" applyAlignment="1" applyProtection="1">
      <alignment horizontal="center" vertical="center" wrapText="1"/>
      <protection hidden="1"/>
    </xf>
    <xf numFmtId="0" fontId="29" fillId="4" borderId="58" xfId="0" applyFont="1" applyFill="1" applyBorder="1" applyAlignment="1" applyProtection="1">
      <alignment horizontal="center" vertical="top" wrapText="1"/>
      <protection hidden="1"/>
    </xf>
    <xf numFmtId="0" fontId="29" fillId="4" borderId="54" xfId="0" applyFont="1" applyFill="1" applyBorder="1" applyAlignment="1" applyProtection="1">
      <alignment horizontal="center" vertical="top" wrapText="1"/>
      <protection hidden="1"/>
    </xf>
    <xf numFmtId="0" fontId="29" fillId="4" borderId="35" xfId="0" applyFont="1" applyFill="1" applyBorder="1" applyAlignment="1" applyProtection="1">
      <alignment horizontal="justify" vertical="center" wrapText="1"/>
      <protection hidden="1"/>
    </xf>
    <xf numFmtId="0" fontId="29" fillId="4" borderId="33" xfId="0" applyFont="1" applyFill="1" applyBorder="1" applyAlignment="1" applyProtection="1">
      <alignment horizontal="justify" vertical="center" wrapText="1"/>
      <protection hidden="1"/>
    </xf>
    <xf numFmtId="2" fontId="69" fillId="7" borderId="10" xfId="0" applyNumberFormat="1" applyFont="1" applyFill="1" applyBorder="1" applyAlignment="1" applyProtection="1">
      <alignment horizontal="center" vertical="center"/>
      <protection hidden="1"/>
    </xf>
    <xf numFmtId="2" fontId="69" fillId="7" borderId="0" xfId="0" applyNumberFormat="1" applyFont="1" applyFill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/>
      <protection hidden="1"/>
    </xf>
    <xf numFmtId="0" fontId="43" fillId="3" borderId="6" xfId="0" applyFont="1" applyFill="1" applyBorder="1" applyAlignment="1" applyProtection="1">
      <alignment horizontal="center" vertical="center" wrapText="1"/>
      <protection hidden="1"/>
    </xf>
    <xf numFmtId="0" fontId="43" fillId="3" borderId="7" xfId="0" applyFont="1" applyFill="1" applyBorder="1" applyAlignment="1" applyProtection="1">
      <alignment horizontal="center" vertical="center" wrapText="1"/>
      <protection hidden="1"/>
    </xf>
    <xf numFmtId="0" fontId="43" fillId="3" borderId="8" xfId="0" applyFont="1" applyFill="1" applyBorder="1" applyAlignment="1" applyProtection="1">
      <alignment horizontal="center" vertical="center" wrapText="1"/>
      <protection hidden="1"/>
    </xf>
    <xf numFmtId="0" fontId="1" fillId="2" borderId="35" xfId="0" applyFont="1" applyFill="1" applyBorder="1" applyAlignment="1" applyProtection="1">
      <alignment horizontal="center" vertical="center" wrapText="1"/>
      <protection hidden="1"/>
    </xf>
    <xf numFmtId="0" fontId="1" fillId="2" borderId="33" xfId="0" applyFont="1" applyFill="1" applyBorder="1" applyAlignment="1" applyProtection="1">
      <alignment horizontal="center" vertical="center" wrapText="1"/>
      <protection hidden="1"/>
    </xf>
    <xf numFmtId="0" fontId="20" fillId="2" borderId="43" xfId="0" applyFont="1" applyFill="1" applyBorder="1" applyAlignment="1" applyProtection="1">
      <alignment horizontal="center" vertical="center" wrapText="1"/>
      <protection hidden="1"/>
    </xf>
    <xf numFmtId="0" fontId="20" fillId="2" borderId="55" xfId="0" applyFont="1" applyFill="1" applyBorder="1" applyAlignment="1" applyProtection="1">
      <alignment horizontal="center" vertical="center" wrapText="1"/>
      <protection hidden="1"/>
    </xf>
    <xf numFmtId="0" fontId="44" fillId="4" borderId="39" xfId="0" applyFont="1" applyFill="1" applyBorder="1" applyAlignment="1" applyProtection="1">
      <alignment horizontal="center" vertical="center" wrapText="1"/>
      <protection hidden="1"/>
    </xf>
    <xf numFmtId="0" fontId="44" fillId="4" borderId="41" xfId="0" applyFont="1" applyFill="1" applyBorder="1" applyAlignment="1" applyProtection="1">
      <alignment horizontal="center" vertical="center" wrapText="1"/>
      <protection hidden="1"/>
    </xf>
    <xf numFmtId="0" fontId="29" fillId="4" borderId="56" xfId="0" applyFont="1" applyFill="1" applyBorder="1" applyAlignment="1" applyProtection="1">
      <alignment horizontal="justify" vertical="center" wrapText="1"/>
      <protection hidden="1"/>
    </xf>
    <xf numFmtId="0" fontId="29" fillId="4" borderId="61" xfId="0" applyFont="1" applyFill="1" applyBorder="1" applyAlignment="1" applyProtection="1">
      <alignment horizontal="justify" vertical="center" wrapText="1"/>
      <protection hidden="1"/>
    </xf>
    <xf numFmtId="0" fontId="43" fillId="7" borderId="6" xfId="0" applyFont="1" applyFill="1" applyBorder="1" applyAlignment="1" applyProtection="1">
      <alignment horizontal="center" vertical="center" wrapText="1"/>
      <protection hidden="1"/>
    </xf>
    <xf numFmtId="0" fontId="43" fillId="7" borderId="7" xfId="0" applyFont="1" applyFill="1" applyBorder="1" applyAlignment="1" applyProtection="1">
      <alignment horizontal="center" vertical="center" wrapText="1"/>
      <protection hidden="1"/>
    </xf>
    <xf numFmtId="0" fontId="43" fillId="7" borderId="8" xfId="0" applyFont="1" applyFill="1" applyBorder="1" applyAlignment="1" applyProtection="1">
      <alignment horizontal="center" vertical="center" wrapText="1"/>
      <protection hidden="1"/>
    </xf>
    <xf numFmtId="0" fontId="7" fillId="4" borderId="39" xfId="0" applyFont="1" applyFill="1" applyBorder="1" applyAlignment="1" applyProtection="1">
      <alignment horizontal="left" vertical="center" wrapText="1"/>
      <protection hidden="1"/>
    </xf>
    <xf numFmtId="0" fontId="7" fillId="4" borderId="41" xfId="0" applyFont="1" applyFill="1" applyBorder="1" applyAlignment="1" applyProtection="1">
      <alignment horizontal="left" vertical="center" wrapText="1"/>
      <protection hidden="1"/>
    </xf>
    <xf numFmtId="0" fontId="7" fillId="4" borderId="32" xfId="0" applyFont="1" applyFill="1" applyBorder="1" applyAlignment="1" applyProtection="1">
      <alignment horizontal="left" vertical="center" wrapText="1"/>
      <protection hidden="1"/>
    </xf>
    <xf numFmtId="0" fontId="7" fillId="4" borderId="34" xfId="0" applyFont="1" applyFill="1" applyBorder="1" applyAlignment="1" applyProtection="1">
      <alignment horizontal="left" vertical="center" wrapText="1"/>
      <protection hidden="1"/>
    </xf>
    <xf numFmtId="0" fontId="7" fillId="4" borderId="43" xfId="0" applyFont="1" applyFill="1" applyBorder="1" applyAlignment="1" applyProtection="1">
      <alignment horizontal="left" vertical="center" wrapText="1"/>
      <protection hidden="1"/>
    </xf>
    <xf numFmtId="0" fontId="7" fillId="4" borderId="37" xfId="0" applyFont="1" applyFill="1" applyBorder="1" applyAlignment="1" applyProtection="1">
      <alignment horizontal="left" vertical="center" wrapText="1"/>
      <protection hidden="1"/>
    </xf>
    <xf numFmtId="167" fontId="5" fillId="6" borderId="54" xfId="0" applyNumberFormat="1" applyFont="1" applyFill="1" applyBorder="1" applyAlignment="1" applyProtection="1">
      <alignment horizontal="center" vertical="center" wrapText="1"/>
      <protection hidden="1"/>
    </xf>
    <xf numFmtId="167" fontId="5" fillId="6" borderId="33" xfId="0" applyNumberFormat="1" applyFont="1" applyFill="1" applyBorder="1" applyAlignment="1" applyProtection="1">
      <alignment horizontal="center" vertical="center" wrapText="1"/>
      <protection hidden="1"/>
    </xf>
    <xf numFmtId="167" fontId="5" fillId="6" borderId="61" xfId="0" applyNumberFormat="1" applyFont="1" applyFill="1" applyBorder="1" applyAlignment="1" applyProtection="1">
      <alignment horizontal="center" vertical="center" wrapText="1"/>
      <protection hidden="1"/>
    </xf>
    <xf numFmtId="1" fontId="5" fillId="6" borderId="68" xfId="0" applyNumberFormat="1" applyFont="1" applyFill="1" applyBorder="1" applyAlignment="1" applyProtection="1">
      <alignment horizontal="center" vertical="center" wrapText="1"/>
      <protection hidden="1"/>
    </xf>
    <xf numFmtId="1" fontId="5" fillId="6" borderId="66" xfId="0" applyNumberFormat="1" applyFont="1" applyFill="1" applyBorder="1" applyAlignment="1" applyProtection="1">
      <alignment horizontal="center" vertical="center" wrapText="1"/>
      <protection hidden="1"/>
    </xf>
    <xf numFmtId="1" fontId="5" fillId="6" borderId="69" xfId="0" applyNumberFormat="1" applyFont="1" applyFill="1" applyBorder="1" applyAlignment="1" applyProtection="1">
      <alignment horizontal="center" vertical="center" wrapText="1"/>
      <protection hidden="1"/>
    </xf>
    <xf numFmtId="0" fontId="59" fillId="4" borderId="6" xfId="0" applyFont="1" applyFill="1" applyBorder="1" applyAlignment="1" applyProtection="1">
      <alignment horizontal="center" vertical="center" wrapText="1"/>
      <protection hidden="1"/>
    </xf>
    <xf numFmtId="0" fontId="59" fillId="4" borderId="7" xfId="0" applyFont="1" applyFill="1" applyBorder="1" applyAlignment="1" applyProtection="1">
      <alignment horizontal="center" vertical="center" wrapText="1"/>
      <protection hidden="1"/>
    </xf>
    <xf numFmtId="0" fontId="59" fillId="4" borderId="8" xfId="0" applyFont="1" applyFill="1" applyBorder="1" applyAlignment="1" applyProtection="1">
      <alignment horizontal="center" vertical="center" wrapText="1"/>
      <protection hidden="1"/>
    </xf>
  </cellXfs>
  <cellStyles count="11">
    <cellStyle name="Buena" xfId="1" builtinId="26"/>
    <cellStyle name="Buena 2" xfId="8"/>
    <cellStyle name="Estilo 1" xfId="2"/>
    <cellStyle name="Estilo 1 2" xfId="9"/>
    <cellStyle name="Estilo 2" xfId="3"/>
    <cellStyle name="Estilo 2 2" xfId="10"/>
    <cellStyle name="Estilo 3" xfId="4"/>
    <cellStyle name="Estilo 4" xfId="5"/>
    <cellStyle name="Estilo 5" xfId="6"/>
    <cellStyle name="Estilo 6" xfId="7"/>
    <cellStyle name="Normal" xfId="0" builtinId="0"/>
  </cellStyles>
  <dxfs count="0"/>
  <tableStyles count="0" defaultTableStyle="TableStyleMedium2" defaultPivotStyle="PivotStyleLight16"/>
  <colors>
    <mruColors>
      <color rgb="FFFF9999"/>
      <color rgb="FFDDEBF7"/>
      <color rgb="FF81B0E4"/>
      <color rgb="FF9BC2E6"/>
      <color rgb="FF91C6F7"/>
      <color rgb="FF00FF00"/>
      <color rgb="FF073763"/>
      <color rgb="FFFF66CC"/>
      <color rgb="FF538DD5"/>
      <color rgb="FFAFDF9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0.xml"/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1.xml"/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2.xml"/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3.xml"/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4.xml"/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5.xml"/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6.xml"/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7.xml"/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8.xml"/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4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5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6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7.xml"/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8.xml"/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9.xml"/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°C</a:t>
            </a:r>
          </a:p>
        </c:rich>
      </c:tx>
      <c:layout>
        <c:manualLayout>
          <c:xMode val="edge"/>
          <c:yMode val="edge"/>
          <c:x val="6.0284908749499933E-2"/>
          <c:y val="6.71462829736211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'DATOS }'!$A$56</c:f>
              <c:strCache>
                <c:ptCount val="1"/>
                <c:pt idx="0">
                  <c:v>Temperatura</c:v>
                </c:pt>
              </c:strCache>
            </c:strRef>
          </c:tx>
          <c:spPr>
            <a:ln w="25400" cap="rnd">
              <a:noFill/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0"/>
            <c:dispEq val="0"/>
          </c:trendline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16178014612986169"/>
                  <c:y val="-0.37819841259913439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lt1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</c:trendlineLbl>
          </c:trendline>
          <c:xVal>
            <c:numRef>
              <c:f>'DATOS }'!$F$56:$F$58</c:f>
              <c:numCache>
                <c:formatCode>General</c:formatCode>
                <c:ptCount val="3"/>
                <c:pt idx="0">
                  <c:v>15.4</c:v>
                </c:pt>
                <c:pt idx="1">
                  <c:v>24.7</c:v>
                </c:pt>
                <c:pt idx="2" formatCode="0.0">
                  <c:v>29.4</c:v>
                </c:pt>
              </c:numCache>
            </c:numRef>
          </c:xVal>
          <c:yVal>
            <c:numRef>
              <c:f>'DATOS }'!$H$56:$H$58</c:f>
              <c:numCache>
                <c:formatCode>0.0</c:formatCode>
                <c:ptCount val="3"/>
                <c:pt idx="0">
                  <c:v>-0.1</c:v>
                </c:pt>
                <c:pt idx="1">
                  <c:v>0</c:v>
                </c:pt>
                <c:pt idx="2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90E6-4988-8D18-3ADC4CA782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146150912"/>
        <c:axId val="-1146148192"/>
      </c:scatterChart>
      <c:valAx>
        <c:axId val="-11461509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146148192"/>
        <c:crosses val="autoZero"/>
        <c:crossBetween val="midCat"/>
      </c:valAx>
      <c:valAx>
        <c:axId val="-11461481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14615091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°C</a:t>
            </a:r>
          </a:p>
        </c:rich>
      </c:tx>
      <c:layout>
        <c:manualLayout>
          <c:xMode val="edge"/>
          <c:yMode val="edge"/>
          <c:x val="6.0284908749499933E-2"/>
          <c:y val="6.71462829736211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'DATOS }'!$A$89</c:f>
              <c:strCache>
                <c:ptCount val="1"/>
                <c:pt idx="0">
                  <c:v>Temperatura</c:v>
                </c:pt>
              </c:strCache>
            </c:strRef>
          </c:tx>
          <c:spPr>
            <a:ln w="25400" cap="rnd">
              <a:noFill/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0"/>
            <c:dispEq val="0"/>
          </c:trendline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16178014612986169"/>
                  <c:y val="-0.37819841259913439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lt1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</c:trendlineLbl>
          </c:trendline>
          <c:xVal>
            <c:numRef>
              <c:f>'DATOS }'!$F$89:$F$91</c:f>
              <c:numCache>
                <c:formatCode>General</c:formatCode>
                <c:ptCount val="3"/>
                <c:pt idx="0">
                  <c:v>15.5</c:v>
                </c:pt>
                <c:pt idx="1">
                  <c:v>24.6</c:v>
                </c:pt>
                <c:pt idx="2" formatCode="0.0">
                  <c:v>29.2</c:v>
                </c:pt>
              </c:numCache>
            </c:numRef>
          </c:xVal>
          <c:yVal>
            <c:numRef>
              <c:f>'DATOS }'!$H$89:$H$91</c:f>
              <c:numCache>
                <c:formatCode>0.0</c:formatCode>
                <c:ptCount val="3"/>
                <c:pt idx="0">
                  <c:v>-0.2</c:v>
                </c:pt>
                <c:pt idx="1">
                  <c:v>0.1</c:v>
                </c:pt>
                <c:pt idx="2">
                  <c:v>0.3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90E6-4988-8D18-3ADC4CA782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906364944"/>
        <c:axId val="-906372560"/>
      </c:scatterChart>
      <c:valAx>
        <c:axId val="-9063649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906372560"/>
        <c:crosses val="autoZero"/>
        <c:crossBetween val="midCat"/>
      </c:valAx>
      <c:valAx>
        <c:axId val="-9063725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90636494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%rH</a:t>
            </a:r>
          </a:p>
        </c:rich>
      </c:tx>
      <c:layout>
        <c:manualLayout>
          <c:xMode val="edge"/>
          <c:yMode val="edge"/>
          <c:x val="6.0284908749499933E-2"/>
          <c:y val="6.71462829736211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'DATOS }'!$A$92</c:f>
              <c:strCache>
                <c:ptCount val="1"/>
                <c:pt idx="0">
                  <c:v>Humedad</c:v>
                </c:pt>
              </c:strCache>
            </c:strRef>
          </c:tx>
          <c:spPr>
            <a:ln w="25400" cap="rnd">
              <a:noFill/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0"/>
            <c:dispEq val="0"/>
          </c:trendline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16344235107210112"/>
                  <c:y val="-0.4621592842310675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lt1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</c:trendlineLbl>
          </c:trendline>
          <c:xVal>
            <c:numRef>
              <c:f>'DATOS }'!$F$92:$F$94</c:f>
              <c:numCache>
                <c:formatCode>General</c:formatCode>
                <c:ptCount val="3"/>
                <c:pt idx="0">
                  <c:v>33.6</c:v>
                </c:pt>
                <c:pt idx="1">
                  <c:v>51.2</c:v>
                </c:pt>
                <c:pt idx="2">
                  <c:v>68.5</c:v>
                </c:pt>
              </c:numCache>
            </c:numRef>
          </c:xVal>
          <c:yVal>
            <c:numRef>
              <c:f>'DATOS }'!$H$92:$H$94</c:f>
              <c:numCache>
                <c:formatCode>General</c:formatCode>
                <c:ptCount val="3"/>
                <c:pt idx="0">
                  <c:v>-3.6</c:v>
                </c:pt>
                <c:pt idx="1">
                  <c:v>-1.2</c:v>
                </c:pt>
                <c:pt idx="2">
                  <c:v>1.5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B1F5-424E-B5CD-9CC06148D2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906372016"/>
        <c:axId val="-906370928"/>
      </c:scatterChart>
      <c:valAx>
        <c:axId val="-9063720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906370928"/>
        <c:crosses val="autoZero"/>
        <c:crossBetween val="midCat"/>
      </c:valAx>
      <c:valAx>
        <c:axId val="-9063709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90637201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hPa</a:t>
            </a:r>
          </a:p>
        </c:rich>
      </c:tx>
      <c:layout>
        <c:manualLayout>
          <c:xMode val="edge"/>
          <c:yMode val="edge"/>
          <c:x val="6.0284908749499933E-2"/>
          <c:y val="6.71462829736211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'DATOS }'!$A$95</c:f>
              <c:strCache>
                <c:ptCount val="1"/>
                <c:pt idx="0">
                  <c:v>Presión Atmosférica</c:v>
                </c:pt>
              </c:strCache>
            </c:strRef>
          </c:tx>
          <c:spPr>
            <a:ln w="25400" cap="rnd">
              <a:noFill/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0"/>
            <c:dispEq val="0"/>
          </c:trendline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25490575143506183"/>
                  <c:y val="-0.33848211828575719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lt1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</c:trendlineLbl>
          </c:trendline>
          <c:xVal>
            <c:numRef>
              <c:f>'DATOS }'!$F$95:$F$97</c:f>
              <c:numCache>
                <c:formatCode>General</c:formatCode>
                <c:ptCount val="3"/>
                <c:pt idx="0">
                  <c:v>698.3</c:v>
                </c:pt>
                <c:pt idx="1">
                  <c:v>798.4</c:v>
                </c:pt>
                <c:pt idx="2">
                  <c:v>848.7</c:v>
                </c:pt>
              </c:numCache>
            </c:numRef>
          </c:xVal>
          <c:yVal>
            <c:numRef>
              <c:f>'DATOS }'!$H$95:$H$97</c:f>
              <c:numCache>
                <c:formatCode>0.00</c:formatCode>
                <c:ptCount val="3"/>
                <c:pt idx="0" formatCode="General">
                  <c:v>-0.92</c:v>
                </c:pt>
                <c:pt idx="1">
                  <c:v>-0.82099999999999995</c:v>
                </c:pt>
                <c:pt idx="2" formatCode="General">
                  <c:v>-0.75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1A4B-4F7F-9821-DA9C7682CE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906370384"/>
        <c:axId val="-906368752"/>
      </c:scatterChart>
      <c:valAx>
        <c:axId val="-9063703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906368752"/>
        <c:crosses val="autoZero"/>
        <c:crossBetween val="midCat"/>
      </c:valAx>
      <c:valAx>
        <c:axId val="-9063687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90637038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°C</a:t>
            </a:r>
          </a:p>
        </c:rich>
      </c:tx>
      <c:layout>
        <c:manualLayout>
          <c:xMode val="edge"/>
          <c:yMode val="edge"/>
          <c:x val="6.0284908749499933E-2"/>
          <c:y val="6.71462829736211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'DATOS }'!$A$100</c:f>
              <c:strCache>
                <c:ptCount val="1"/>
                <c:pt idx="0">
                  <c:v>Temperatura</c:v>
                </c:pt>
              </c:strCache>
            </c:strRef>
          </c:tx>
          <c:spPr>
            <a:ln w="25400" cap="rnd">
              <a:noFill/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0"/>
            <c:dispEq val="0"/>
          </c:trendline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16178014612986169"/>
                  <c:y val="-0.37819841259913439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lt1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</c:trendlineLbl>
          </c:trendline>
          <c:xVal>
            <c:numRef>
              <c:f>'DATOS }'!$F$100:$F$102</c:f>
              <c:numCache>
                <c:formatCode>0.0</c:formatCode>
                <c:ptCount val="3"/>
                <c:pt idx="0" formatCode="General">
                  <c:v>15.4</c:v>
                </c:pt>
                <c:pt idx="1">
                  <c:v>24.7</c:v>
                </c:pt>
                <c:pt idx="2">
                  <c:v>29.4</c:v>
                </c:pt>
              </c:numCache>
            </c:numRef>
          </c:xVal>
          <c:yVal>
            <c:numRef>
              <c:f>'DATOS }'!$H$100:$H$102</c:f>
              <c:numCache>
                <c:formatCode>0.0</c:formatCode>
                <c:ptCount val="3"/>
                <c:pt idx="0">
                  <c:v>-0.1</c:v>
                </c:pt>
                <c:pt idx="1">
                  <c:v>0</c:v>
                </c:pt>
                <c:pt idx="2">
                  <c:v>0.1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90E6-4988-8D18-3ADC4CA782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906366576"/>
        <c:axId val="-906366032"/>
      </c:scatterChart>
      <c:valAx>
        <c:axId val="-9063665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906366032"/>
        <c:crosses val="autoZero"/>
        <c:crossBetween val="midCat"/>
      </c:valAx>
      <c:valAx>
        <c:axId val="-9063660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90636657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%rH</a:t>
            </a:r>
          </a:p>
        </c:rich>
      </c:tx>
      <c:layout>
        <c:manualLayout>
          <c:xMode val="edge"/>
          <c:yMode val="edge"/>
          <c:x val="6.0284908749499933E-2"/>
          <c:y val="6.71462829736211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'DATOS }'!$A$103</c:f>
              <c:strCache>
                <c:ptCount val="1"/>
                <c:pt idx="0">
                  <c:v>Humedad</c:v>
                </c:pt>
              </c:strCache>
            </c:strRef>
          </c:tx>
          <c:spPr>
            <a:ln w="25400" cap="rnd">
              <a:noFill/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0"/>
            <c:dispEq val="0"/>
          </c:trendline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16344235107210112"/>
                  <c:y val="-0.4621592842310675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lt1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</c:trendlineLbl>
          </c:trendline>
          <c:xVal>
            <c:numRef>
              <c:f>'DATOS }'!$F$103:$F$105</c:f>
              <c:numCache>
                <c:formatCode>General</c:formatCode>
                <c:ptCount val="3"/>
                <c:pt idx="0">
                  <c:v>33.6</c:v>
                </c:pt>
                <c:pt idx="1">
                  <c:v>51.2</c:v>
                </c:pt>
                <c:pt idx="2">
                  <c:v>68.3</c:v>
                </c:pt>
              </c:numCache>
            </c:numRef>
          </c:xVal>
          <c:yVal>
            <c:numRef>
              <c:f>'DATOS }'!$H$103:$H$105</c:f>
              <c:numCache>
                <c:formatCode>General</c:formatCode>
                <c:ptCount val="3"/>
                <c:pt idx="0">
                  <c:v>-3.6</c:v>
                </c:pt>
                <c:pt idx="1">
                  <c:v>-1.2</c:v>
                </c:pt>
                <c:pt idx="2">
                  <c:v>1.7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B1F5-424E-B5CD-9CC06148D2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905751104"/>
        <c:axId val="-905751648"/>
      </c:scatterChart>
      <c:valAx>
        <c:axId val="-9057511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905751648"/>
        <c:crosses val="autoZero"/>
        <c:crossBetween val="midCat"/>
      </c:valAx>
      <c:valAx>
        <c:axId val="-9057516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90575110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hPa</a:t>
            </a:r>
          </a:p>
        </c:rich>
      </c:tx>
      <c:layout>
        <c:manualLayout>
          <c:xMode val="edge"/>
          <c:yMode val="edge"/>
          <c:x val="6.0284908749499933E-2"/>
          <c:y val="6.71462829736211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'DATOS }'!$A$106</c:f>
              <c:strCache>
                <c:ptCount val="1"/>
                <c:pt idx="0">
                  <c:v>Presión Atmosférica</c:v>
                </c:pt>
              </c:strCache>
            </c:strRef>
          </c:tx>
          <c:spPr>
            <a:ln w="25400" cap="rnd">
              <a:noFill/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0"/>
            <c:dispEq val="0"/>
          </c:trendline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25490575143506183"/>
                  <c:y val="-0.33848211828575719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lt1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</c:trendlineLbl>
          </c:trendline>
          <c:xVal>
            <c:numRef>
              <c:f>'DATOS }'!$F$106:$F$108</c:f>
              <c:numCache>
                <c:formatCode>General</c:formatCode>
                <c:ptCount val="3"/>
                <c:pt idx="0" formatCode="0.0">
                  <c:v>698.2</c:v>
                </c:pt>
                <c:pt idx="1">
                  <c:v>751.8</c:v>
                </c:pt>
                <c:pt idx="2">
                  <c:v>798.4</c:v>
                </c:pt>
              </c:numCache>
            </c:numRef>
          </c:xVal>
          <c:yVal>
            <c:numRef>
              <c:f>'DATOS }'!$H$106:$H$108</c:f>
              <c:numCache>
                <c:formatCode>0.00</c:formatCode>
                <c:ptCount val="3"/>
                <c:pt idx="0" formatCode="General">
                  <c:v>-0.99</c:v>
                </c:pt>
                <c:pt idx="1">
                  <c:v>-0.88</c:v>
                </c:pt>
                <c:pt idx="2" formatCode="General">
                  <c:v>-0.73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1A4B-4F7F-9821-DA9C7682CE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905750560"/>
        <c:axId val="-905756544"/>
      </c:scatterChart>
      <c:valAx>
        <c:axId val="-9057505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905756544"/>
        <c:crosses val="autoZero"/>
        <c:crossBetween val="midCat"/>
      </c:valAx>
      <c:valAx>
        <c:axId val="-9057565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90575056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Termómetro (RVP) V-004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'DATOS }'!$B$44</c:f>
              <c:strCache>
                <c:ptCount val="1"/>
                <c:pt idx="0">
                  <c:v>Termómetro utilizado en el liquido del RVP</c:v>
                </c:pt>
              </c:strCache>
            </c:strRef>
          </c:tx>
          <c:spPr>
            <a:ln w="25400" cap="rnd">
              <a:noFill/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0"/>
            <c:dispEq val="0"/>
          </c:trendline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6.572716758780392E-2"/>
                  <c:y val="-0.33345865250560019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lt1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</c:trendlineLbl>
          </c:trendline>
          <c:xVal>
            <c:numRef>
              <c:f>'DATOS }'!$F$44:$F$48</c:f>
              <c:numCache>
                <c:formatCode>0.000</c:formatCode>
                <c:ptCount val="5"/>
                <c:pt idx="0">
                  <c:v>14.028</c:v>
                </c:pt>
                <c:pt idx="1">
                  <c:v>16.03</c:v>
                </c:pt>
                <c:pt idx="2">
                  <c:v>17.027999999999999</c:v>
                </c:pt>
                <c:pt idx="3" formatCode="General">
                  <c:v>18.026</c:v>
                </c:pt>
                <c:pt idx="4" formatCode="General">
                  <c:v>22.027999999999999</c:v>
                </c:pt>
              </c:numCache>
            </c:numRef>
          </c:xVal>
          <c:yVal>
            <c:numRef>
              <c:f>'DATOS }'!$H$44:$H$48</c:f>
              <c:numCache>
                <c:formatCode>General</c:formatCode>
                <c:ptCount val="5"/>
                <c:pt idx="0">
                  <c:v>-1.4999999999999999E-2</c:v>
                </c:pt>
                <c:pt idx="1">
                  <c:v>-1.7999999999999999E-2</c:v>
                </c:pt>
                <c:pt idx="2" formatCode="0.000">
                  <c:v>-0.02</c:v>
                </c:pt>
                <c:pt idx="3">
                  <c:v>-2.1000000000000001E-2</c:v>
                </c:pt>
                <c:pt idx="4">
                  <c:v>-2.7E-2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08DF-4A43-937B-75A7D18866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905746208"/>
        <c:axId val="-905753280"/>
      </c:scatterChart>
      <c:valAx>
        <c:axId val="-9057462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905753280"/>
        <c:crosses val="autoZero"/>
        <c:crossBetween val="midCat"/>
      </c:valAx>
      <c:valAx>
        <c:axId val="-9057532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90574620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Termómetro (RVC) V-003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'DATOS }'!$B$38</c:f>
              <c:strCache>
                <c:ptCount val="1"/>
                <c:pt idx="0">
                  <c:v>Termómetro utilizado en el liquido del RVC</c:v>
                </c:pt>
              </c:strCache>
            </c:strRef>
          </c:tx>
          <c:spPr>
            <a:ln w="25400" cap="rnd">
              <a:noFill/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0"/>
            <c:dispEq val="0"/>
          </c:trendline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3.1296468691816452E-2"/>
                  <c:y val="-0.40044166892931488"/>
                </c:manualLayout>
              </c:layout>
              <c:numFmt formatCode="#,##0.000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lt1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</c:trendlineLbl>
          </c:trendline>
          <c:xVal>
            <c:numRef>
              <c:f>'DATOS }'!$F$38:$F$42</c:f>
              <c:numCache>
                <c:formatCode>0.000</c:formatCode>
                <c:ptCount val="5"/>
                <c:pt idx="0">
                  <c:v>14.064</c:v>
                </c:pt>
                <c:pt idx="1">
                  <c:v>16.068000000000001</c:v>
                </c:pt>
                <c:pt idx="2">
                  <c:v>17.065000000000001</c:v>
                </c:pt>
                <c:pt idx="3" formatCode="General">
                  <c:v>18.064</c:v>
                </c:pt>
                <c:pt idx="4" formatCode="General">
                  <c:v>22.067</c:v>
                </c:pt>
              </c:numCache>
            </c:numRef>
          </c:xVal>
          <c:yVal>
            <c:numRef>
              <c:f>'DATOS }'!$H$38:$H$42</c:f>
              <c:numCache>
                <c:formatCode>General</c:formatCode>
                <c:ptCount val="5"/>
                <c:pt idx="0">
                  <c:v>-5.0999999999999997E-2</c:v>
                </c:pt>
                <c:pt idx="1">
                  <c:v>-5.5E-2</c:v>
                </c:pt>
                <c:pt idx="2">
                  <c:v>-5.7000000000000002E-2</c:v>
                </c:pt>
                <c:pt idx="3">
                  <c:v>-5.8999999999999997E-2</c:v>
                </c:pt>
                <c:pt idx="4">
                  <c:v>-6.6000000000000003E-2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5956-4A75-9DCD-0852180ABA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905746752"/>
        <c:axId val="-905754368"/>
      </c:scatterChart>
      <c:valAx>
        <c:axId val="-9057467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905754368"/>
        <c:crosses val="autoZero"/>
        <c:crossBetween val="midCat"/>
      </c:valAx>
      <c:valAx>
        <c:axId val="-9057543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90574675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Termómetro (RVP) V-004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>
        <c:manualLayout>
          <c:layoutTarget val="inner"/>
          <c:xMode val="edge"/>
          <c:yMode val="edge"/>
          <c:x val="9.7354158475438102E-2"/>
          <c:y val="0.12910517140744168"/>
          <c:w val="0.85198690451252068"/>
          <c:h val="0.7016662653353376"/>
        </c:manualLayout>
      </c:layout>
      <c:scatterChart>
        <c:scatterStyle val="lineMarker"/>
        <c:varyColors val="0"/>
        <c:ser>
          <c:idx val="0"/>
          <c:order val="0"/>
          <c:tx>
            <c:strRef>
              <c:f>'RT03-F33 } '!$A$8:$A$12</c:f>
              <c:strCache>
                <c:ptCount val="5"/>
                <c:pt idx="0">
                  <c:v>Termómetro (RVP)</c:v>
                </c:pt>
              </c:strCache>
            </c:strRef>
          </c:tx>
          <c:spPr>
            <a:ln w="25400" cap="rnd">
              <a:noFill/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0"/>
            <c:dispEq val="0"/>
          </c:trendline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6.572716758780392E-2"/>
                  <c:y val="-0.33345865250560019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lt1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</c:trendlineLbl>
          </c:trendline>
          <c:xVal>
            <c:numRef>
              <c:f>'RT03-F33 } '!$C$8:$C$12</c:f>
              <c:numCache>
                <c:formatCode>0.000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xVal>
          <c:yVal>
            <c:numRef>
              <c:f>'RT03-F33 } '!$G$8:$G$12</c:f>
              <c:numCache>
                <c:formatCode>0.000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08DF-4A43-937B-75A7D18866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905748928"/>
        <c:axId val="-905747296"/>
      </c:scatterChart>
      <c:valAx>
        <c:axId val="-9057489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905747296"/>
        <c:crosses val="autoZero"/>
        <c:crossBetween val="midCat"/>
      </c:valAx>
      <c:valAx>
        <c:axId val="-9057472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90574892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Termómetro (RVC) V-003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'RT03-F33 } '!$A$13:$A$17</c:f>
              <c:strCache>
                <c:ptCount val="5"/>
                <c:pt idx="0">
                  <c:v>Termómetro (RVC)</c:v>
                </c:pt>
              </c:strCache>
            </c:strRef>
          </c:tx>
          <c:spPr>
            <a:ln w="25400" cap="rnd">
              <a:noFill/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0"/>
            <c:dispEq val="0"/>
          </c:trendline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3.1296468691816452E-2"/>
                  <c:y val="-0.40044166892931488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lt1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</c:trendlineLbl>
          </c:trendline>
          <c:xVal>
            <c:numRef>
              <c:f>'RT03-F33 } '!$C$13:$C$17</c:f>
              <c:numCache>
                <c:formatCode>0.000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xVal>
          <c:yVal>
            <c:numRef>
              <c:f>'RT03-F33 } '!$G$13:$G$17</c:f>
              <c:numCache>
                <c:formatCode>0.000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5956-4A75-9DCD-0852180ABA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905749472"/>
        <c:axId val="-905743488"/>
      </c:scatterChart>
      <c:valAx>
        <c:axId val="-9057494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905743488"/>
        <c:crosses val="autoZero"/>
        <c:crossBetween val="midCat"/>
      </c:valAx>
      <c:valAx>
        <c:axId val="-9057434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90574947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%rH</a:t>
            </a:r>
          </a:p>
        </c:rich>
      </c:tx>
      <c:layout>
        <c:manualLayout>
          <c:xMode val="edge"/>
          <c:yMode val="edge"/>
          <c:x val="6.0284908749499933E-2"/>
          <c:y val="6.71462829736211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'DATOS }'!$A$59</c:f>
              <c:strCache>
                <c:ptCount val="1"/>
                <c:pt idx="0">
                  <c:v>Humedad</c:v>
                </c:pt>
              </c:strCache>
            </c:strRef>
          </c:tx>
          <c:spPr>
            <a:ln w="25400" cap="rnd">
              <a:noFill/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0"/>
            <c:dispEq val="0"/>
          </c:trendline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16344235107210112"/>
                  <c:y val="-0.4621592842310675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lt1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</c:trendlineLbl>
          </c:trendline>
          <c:xVal>
            <c:numRef>
              <c:f>'DATOS }'!$F$59:$F$61</c:f>
              <c:numCache>
                <c:formatCode>0.0</c:formatCode>
                <c:ptCount val="3"/>
                <c:pt idx="0" formatCode="General">
                  <c:v>33.200000000000003</c:v>
                </c:pt>
                <c:pt idx="1">
                  <c:v>51.2</c:v>
                </c:pt>
                <c:pt idx="2" formatCode="General">
                  <c:v>77.2</c:v>
                </c:pt>
              </c:numCache>
            </c:numRef>
          </c:xVal>
          <c:yVal>
            <c:numRef>
              <c:f>'DATOS }'!$H$59:$H$61</c:f>
              <c:numCache>
                <c:formatCode>0.0</c:formatCode>
                <c:ptCount val="3"/>
                <c:pt idx="0" formatCode="General">
                  <c:v>-3.2</c:v>
                </c:pt>
                <c:pt idx="1">
                  <c:v>-1.2</c:v>
                </c:pt>
                <c:pt idx="2" formatCode="General">
                  <c:v>2.8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B1F5-424E-B5CD-9CC06148D2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146344864"/>
        <c:axId val="-1146347040"/>
      </c:scatterChart>
      <c:valAx>
        <c:axId val="-1146344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146347040"/>
        <c:crosses val="autoZero"/>
        <c:crossBetween val="midCat"/>
      </c:valAx>
      <c:valAx>
        <c:axId val="-11463470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14634486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°C</a:t>
            </a:r>
          </a:p>
        </c:rich>
      </c:tx>
      <c:layout>
        <c:manualLayout>
          <c:xMode val="edge"/>
          <c:yMode val="edge"/>
          <c:x val="6.0284908749499933E-2"/>
          <c:y val="6.71462829736211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'DATOS }'!$A$56</c:f>
              <c:strCache>
                <c:ptCount val="1"/>
                <c:pt idx="0">
                  <c:v>Temperatura</c:v>
                </c:pt>
              </c:strCache>
            </c:strRef>
          </c:tx>
          <c:spPr>
            <a:ln w="25400" cap="rnd">
              <a:noFill/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0"/>
            <c:dispEq val="0"/>
          </c:trendline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16178014612986169"/>
                  <c:y val="-0.37819841259913439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lt1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</c:trendlineLbl>
          </c:trendline>
          <c:xVal>
            <c:numRef>
              <c:f>'DATOS }'!$F$56:$F$58</c:f>
              <c:numCache>
                <c:formatCode>General</c:formatCode>
                <c:ptCount val="3"/>
                <c:pt idx="0">
                  <c:v>15.4</c:v>
                </c:pt>
                <c:pt idx="1">
                  <c:v>24.7</c:v>
                </c:pt>
                <c:pt idx="2" formatCode="0.0">
                  <c:v>29.4</c:v>
                </c:pt>
              </c:numCache>
            </c:numRef>
          </c:xVal>
          <c:yVal>
            <c:numRef>
              <c:f>'DATOS }'!$H$56:$H$58</c:f>
              <c:numCache>
                <c:formatCode>0.0</c:formatCode>
                <c:ptCount val="3"/>
                <c:pt idx="0">
                  <c:v>-0.1</c:v>
                </c:pt>
                <c:pt idx="1">
                  <c:v>0</c:v>
                </c:pt>
                <c:pt idx="2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90E6-4988-8D18-3ADC4CA782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905747840"/>
        <c:axId val="-905742944"/>
      </c:scatterChart>
      <c:valAx>
        <c:axId val="-9057478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905742944"/>
        <c:crosses val="autoZero"/>
        <c:crossBetween val="midCat"/>
      </c:valAx>
      <c:valAx>
        <c:axId val="-9057429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90574784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%rH</a:t>
            </a:r>
          </a:p>
        </c:rich>
      </c:tx>
      <c:layout>
        <c:manualLayout>
          <c:xMode val="edge"/>
          <c:yMode val="edge"/>
          <c:x val="6.0284908749499933E-2"/>
          <c:y val="6.71462829736211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'DATOS }'!$A$59</c:f>
              <c:strCache>
                <c:ptCount val="1"/>
                <c:pt idx="0">
                  <c:v>Humedad</c:v>
                </c:pt>
              </c:strCache>
            </c:strRef>
          </c:tx>
          <c:spPr>
            <a:ln w="25400" cap="rnd">
              <a:noFill/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0"/>
            <c:dispEq val="0"/>
          </c:trendline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16344235107210112"/>
                  <c:y val="-0.4621592842310675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lt1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</c:trendlineLbl>
          </c:trendline>
          <c:xVal>
            <c:numRef>
              <c:f>'DATOS }'!$F$59:$F$61</c:f>
              <c:numCache>
                <c:formatCode>0.0</c:formatCode>
                <c:ptCount val="3"/>
                <c:pt idx="0" formatCode="General">
                  <c:v>33.200000000000003</c:v>
                </c:pt>
                <c:pt idx="1">
                  <c:v>51.2</c:v>
                </c:pt>
                <c:pt idx="2" formatCode="General">
                  <c:v>77.2</c:v>
                </c:pt>
              </c:numCache>
            </c:numRef>
          </c:xVal>
          <c:yVal>
            <c:numRef>
              <c:f>'DATOS }'!$H$59:$H$61</c:f>
              <c:numCache>
                <c:formatCode>0.0</c:formatCode>
                <c:ptCount val="3"/>
                <c:pt idx="0" formatCode="General">
                  <c:v>-3.2</c:v>
                </c:pt>
                <c:pt idx="1">
                  <c:v>-1.2</c:v>
                </c:pt>
                <c:pt idx="2" formatCode="General">
                  <c:v>2.8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B1F5-424E-B5CD-9CC06148D2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903109744"/>
        <c:axId val="-903107024"/>
      </c:scatterChart>
      <c:valAx>
        <c:axId val="-9031097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903107024"/>
        <c:crosses val="autoZero"/>
        <c:crossBetween val="midCat"/>
      </c:valAx>
      <c:valAx>
        <c:axId val="-903107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90310974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hPa</a:t>
            </a:r>
          </a:p>
        </c:rich>
      </c:tx>
      <c:layout>
        <c:manualLayout>
          <c:xMode val="edge"/>
          <c:yMode val="edge"/>
          <c:x val="6.0284908749499933E-2"/>
          <c:y val="6.71462829736211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'DATOS }'!$A$62</c:f>
              <c:strCache>
                <c:ptCount val="1"/>
                <c:pt idx="0">
                  <c:v>Presión Atmosférica</c:v>
                </c:pt>
              </c:strCache>
            </c:strRef>
          </c:tx>
          <c:spPr>
            <a:ln w="25400" cap="rnd">
              <a:noFill/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0"/>
            <c:dispEq val="0"/>
          </c:trendline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6.0512730190598024E-2"/>
                  <c:y val="-0.33848211828575719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lt1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</c:trendlineLbl>
          </c:trendline>
          <c:xVal>
            <c:numRef>
              <c:f>'DATOS }'!$F$62:$F$64</c:f>
              <c:numCache>
                <c:formatCode>General</c:formatCode>
                <c:ptCount val="3"/>
                <c:pt idx="0">
                  <c:v>698.2</c:v>
                </c:pt>
                <c:pt idx="1">
                  <c:v>798.4</c:v>
                </c:pt>
                <c:pt idx="2" formatCode="0.0">
                  <c:v>848.7</c:v>
                </c:pt>
              </c:numCache>
            </c:numRef>
          </c:xVal>
          <c:yVal>
            <c:numRef>
              <c:f>'DATOS }'!$H$62:$H$64</c:f>
              <c:numCache>
                <c:formatCode>0.000</c:formatCode>
                <c:ptCount val="3"/>
                <c:pt idx="0">
                  <c:v>-1</c:v>
                </c:pt>
                <c:pt idx="1">
                  <c:v>-0.77</c:v>
                </c:pt>
                <c:pt idx="2" formatCode="0.00">
                  <c:v>-0.78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1A4B-4F7F-9821-DA9C7682CE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903110288"/>
        <c:axId val="-903109200"/>
      </c:scatterChart>
      <c:valAx>
        <c:axId val="-9031102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903109200"/>
        <c:crosses val="autoZero"/>
        <c:crossBetween val="midCat"/>
      </c:valAx>
      <c:valAx>
        <c:axId val="-9031092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90311028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hPa</a:t>
            </a:r>
          </a:p>
        </c:rich>
      </c:tx>
      <c:layout>
        <c:manualLayout>
          <c:xMode val="edge"/>
          <c:yMode val="edge"/>
          <c:x val="6.0284908749499933E-2"/>
          <c:y val="6.71462829736211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'DATOS }'!$A$62</c:f>
              <c:strCache>
                <c:ptCount val="1"/>
                <c:pt idx="0">
                  <c:v>Presión Atmosférica</c:v>
                </c:pt>
              </c:strCache>
            </c:strRef>
          </c:tx>
          <c:spPr>
            <a:ln w="25400" cap="rnd">
              <a:noFill/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0"/>
            <c:dispEq val="0"/>
          </c:trendline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25490575143506183"/>
                  <c:y val="-0.33848211828575719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lt1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</c:trendlineLbl>
          </c:trendline>
          <c:xVal>
            <c:numRef>
              <c:f>'DATOS }'!$F$62:$F$64</c:f>
              <c:numCache>
                <c:formatCode>General</c:formatCode>
                <c:ptCount val="3"/>
                <c:pt idx="0">
                  <c:v>698.2</c:v>
                </c:pt>
                <c:pt idx="1">
                  <c:v>798.4</c:v>
                </c:pt>
                <c:pt idx="2" formatCode="0.0">
                  <c:v>848.7</c:v>
                </c:pt>
              </c:numCache>
            </c:numRef>
          </c:xVal>
          <c:yVal>
            <c:numRef>
              <c:f>'DATOS }'!$H$62:$H$64</c:f>
              <c:numCache>
                <c:formatCode>0.000</c:formatCode>
                <c:ptCount val="3"/>
                <c:pt idx="0">
                  <c:v>-1</c:v>
                </c:pt>
                <c:pt idx="1">
                  <c:v>-0.77</c:v>
                </c:pt>
                <c:pt idx="2" formatCode="0.00">
                  <c:v>-0.78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1A4B-4F7F-9821-DA9C7682CE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907225504"/>
        <c:axId val="-907227680"/>
      </c:scatterChart>
      <c:valAx>
        <c:axId val="-9072255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907227680"/>
        <c:crosses val="autoZero"/>
        <c:crossBetween val="midCat"/>
      </c:valAx>
      <c:valAx>
        <c:axId val="-907227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90722550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°C</a:t>
            </a:r>
          </a:p>
        </c:rich>
      </c:tx>
      <c:layout>
        <c:manualLayout>
          <c:xMode val="edge"/>
          <c:yMode val="edge"/>
          <c:x val="6.0284908749499933E-2"/>
          <c:y val="6.71462829736211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'DATOS }'!$A$67</c:f>
              <c:strCache>
                <c:ptCount val="1"/>
                <c:pt idx="0">
                  <c:v>Temperatura</c:v>
                </c:pt>
              </c:strCache>
            </c:strRef>
          </c:tx>
          <c:spPr>
            <a:ln w="25400" cap="rnd">
              <a:noFill/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0"/>
            <c:dispEq val="0"/>
          </c:trendline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16178014612986169"/>
                  <c:y val="-0.37819841259913439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lt1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</c:trendlineLbl>
          </c:trendline>
          <c:xVal>
            <c:numRef>
              <c:f>'DATOS }'!$F$67:$F$69</c:f>
              <c:numCache>
                <c:formatCode>General</c:formatCode>
                <c:ptCount val="3"/>
                <c:pt idx="0" formatCode="0.0">
                  <c:v>15.5</c:v>
                </c:pt>
                <c:pt idx="1">
                  <c:v>24.6</c:v>
                </c:pt>
                <c:pt idx="2">
                  <c:v>33.9</c:v>
                </c:pt>
              </c:numCache>
            </c:numRef>
          </c:xVal>
          <c:yVal>
            <c:numRef>
              <c:f>'DATOS }'!$H$67:$H$69</c:f>
              <c:numCache>
                <c:formatCode>General</c:formatCode>
                <c:ptCount val="3"/>
                <c:pt idx="0">
                  <c:v>-0.2</c:v>
                </c:pt>
                <c:pt idx="1">
                  <c:v>0.1</c:v>
                </c:pt>
                <c:pt idx="2">
                  <c:v>0.3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90E6-4988-8D18-3ADC4CA782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907229856"/>
        <c:axId val="-907226592"/>
      </c:scatterChart>
      <c:valAx>
        <c:axId val="-9072298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907226592"/>
        <c:crosses val="autoZero"/>
        <c:crossBetween val="midCat"/>
      </c:valAx>
      <c:valAx>
        <c:axId val="-9072265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90722985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%rH</a:t>
            </a:r>
          </a:p>
        </c:rich>
      </c:tx>
      <c:layout>
        <c:manualLayout>
          <c:xMode val="edge"/>
          <c:yMode val="edge"/>
          <c:x val="6.0284908749499933E-2"/>
          <c:y val="6.71462829736211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'DATOS }'!$A$70</c:f>
              <c:strCache>
                <c:ptCount val="1"/>
                <c:pt idx="0">
                  <c:v>Humedad</c:v>
                </c:pt>
              </c:strCache>
            </c:strRef>
          </c:tx>
          <c:spPr>
            <a:ln w="25400" cap="rnd">
              <a:noFill/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0"/>
            <c:dispEq val="0"/>
          </c:trendline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16344235107210112"/>
                  <c:y val="-0.4621592842310675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lt1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</c:trendlineLbl>
          </c:trendline>
          <c:xVal>
            <c:numRef>
              <c:f>'DATOS }'!$F$70:$F$72</c:f>
              <c:numCache>
                <c:formatCode>General</c:formatCode>
                <c:ptCount val="3"/>
                <c:pt idx="0">
                  <c:v>32.700000000000003</c:v>
                </c:pt>
                <c:pt idx="1">
                  <c:v>50.7</c:v>
                </c:pt>
                <c:pt idx="2">
                  <c:v>68.099999999999994</c:v>
                </c:pt>
              </c:numCache>
            </c:numRef>
          </c:xVal>
          <c:yVal>
            <c:numRef>
              <c:f>'DATOS }'!$H$70:$H$72</c:f>
              <c:numCache>
                <c:formatCode>#,##0.0</c:formatCode>
                <c:ptCount val="3"/>
                <c:pt idx="0">
                  <c:v>-2.7</c:v>
                </c:pt>
                <c:pt idx="1">
                  <c:v>-0.7</c:v>
                </c:pt>
                <c:pt idx="2">
                  <c:v>1.8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B1F5-424E-B5CD-9CC06148D2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907224960"/>
        <c:axId val="-907229312"/>
      </c:scatterChart>
      <c:valAx>
        <c:axId val="-9072249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907229312"/>
        <c:crosses val="autoZero"/>
        <c:crossBetween val="midCat"/>
      </c:valAx>
      <c:valAx>
        <c:axId val="-9072293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#,##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90722496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hPa</a:t>
            </a:r>
          </a:p>
        </c:rich>
      </c:tx>
      <c:layout>
        <c:manualLayout>
          <c:xMode val="edge"/>
          <c:yMode val="edge"/>
          <c:x val="6.0284908749499933E-2"/>
          <c:y val="6.71462829736211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'DATOS }'!$A$73</c:f>
              <c:strCache>
                <c:ptCount val="1"/>
                <c:pt idx="0">
                  <c:v>Presión Atmosférica</c:v>
                </c:pt>
              </c:strCache>
            </c:strRef>
          </c:tx>
          <c:spPr>
            <a:ln w="25400" cap="rnd">
              <a:noFill/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0"/>
            <c:dispEq val="0"/>
          </c:trendline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25490575143506183"/>
                  <c:y val="-0.33848211828575719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lt1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</c:trendlineLbl>
          </c:trendline>
          <c:xVal>
            <c:numRef>
              <c:f>'DATOS }'!$F$73:$F$75</c:f>
              <c:numCache>
                <c:formatCode>General</c:formatCode>
                <c:ptCount val="3"/>
                <c:pt idx="0" formatCode="0.0">
                  <c:v>397.5</c:v>
                </c:pt>
                <c:pt idx="1">
                  <c:v>798.5</c:v>
                </c:pt>
                <c:pt idx="2">
                  <c:v>1099.5999999999999</c:v>
                </c:pt>
              </c:numCache>
            </c:numRef>
          </c:xVal>
          <c:yVal>
            <c:numRef>
              <c:f>'DATOS }'!$H$73:$H$75</c:f>
              <c:numCache>
                <c:formatCode>#,##0.00</c:formatCode>
                <c:ptCount val="3"/>
                <c:pt idx="0">
                  <c:v>-1.67</c:v>
                </c:pt>
                <c:pt idx="1">
                  <c:v>-0.7</c:v>
                </c:pt>
                <c:pt idx="2">
                  <c:v>-0.28999999999999998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1A4B-4F7F-9821-DA9C7682CE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907224416"/>
        <c:axId val="-906377456"/>
      </c:scatterChart>
      <c:valAx>
        <c:axId val="-9072244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906377456"/>
        <c:crosses val="autoZero"/>
        <c:crossBetween val="midCat"/>
      </c:valAx>
      <c:valAx>
        <c:axId val="-9063774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90722441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°C</a:t>
            </a:r>
          </a:p>
        </c:rich>
      </c:tx>
      <c:layout>
        <c:manualLayout>
          <c:xMode val="edge"/>
          <c:yMode val="edge"/>
          <c:x val="6.0284908749499933E-2"/>
          <c:y val="6.71462829736211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'DATOS }'!$A$78</c:f>
              <c:strCache>
                <c:ptCount val="1"/>
                <c:pt idx="0">
                  <c:v>Temperatura</c:v>
                </c:pt>
              </c:strCache>
            </c:strRef>
          </c:tx>
          <c:spPr>
            <a:ln w="25400" cap="rnd">
              <a:noFill/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0"/>
            <c:dispEq val="0"/>
          </c:trendline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16178014612986169"/>
                  <c:y val="-0.37819841259913439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lt1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</c:trendlineLbl>
          </c:trendline>
          <c:xVal>
            <c:numRef>
              <c:f>'DATOS }'!$F$78:$F$80</c:f>
              <c:numCache>
                <c:formatCode>General</c:formatCode>
                <c:ptCount val="3"/>
                <c:pt idx="0" formatCode="0.0">
                  <c:v>15.3</c:v>
                </c:pt>
                <c:pt idx="1">
                  <c:v>24.8</c:v>
                </c:pt>
                <c:pt idx="2">
                  <c:v>29.6</c:v>
                </c:pt>
              </c:numCache>
            </c:numRef>
          </c:xVal>
          <c:yVal>
            <c:numRef>
              <c:f>'DATOS }'!$H$78:$H$80</c:f>
              <c:numCache>
                <c:formatCode>0.0</c:formatCode>
                <c:ptCount val="3"/>
                <c:pt idx="0">
                  <c:v>-0.1</c:v>
                </c:pt>
                <c:pt idx="1">
                  <c:v>0</c:v>
                </c:pt>
                <c:pt idx="2" formatCode="General">
                  <c:v>0.1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90E6-4988-8D18-3ADC4CA782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906363856"/>
        <c:axId val="-906378000"/>
      </c:scatterChart>
      <c:valAx>
        <c:axId val="-9063638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906378000"/>
        <c:crosses val="autoZero"/>
        <c:crossBetween val="midCat"/>
      </c:valAx>
      <c:valAx>
        <c:axId val="-9063780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90636385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%rH</a:t>
            </a:r>
          </a:p>
        </c:rich>
      </c:tx>
      <c:layout>
        <c:manualLayout>
          <c:xMode val="edge"/>
          <c:yMode val="edge"/>
          <c:x val="6.0284908749499933E-2"/>
          <c:y val="6.71462829736211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'DATOS }'!$A$81</c:f>
              <c:strCache>
                <c:ptCount val="1"/>
                <c:pt idx="0">
                  <c:v>Humedad</c:v>
                </c:pt>
              </c:strCache>
            </c:strRef>
          </c:tx>
          <c:spPr>
            <a:ln w="25400" cap="rnd">
              <a:noFill/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0"/>
            <c:dispEq val="0"/>
          </c:trendline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16344235107210112"/>
                  <c:y val="-0.4621592842310675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lt1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</c:trendlineLbl>
          </c:trendline>
          <c:xVal>
            <c:numRef>
              <c:f>'DATOS }'!$F$81:$F$83</c:f>
              <c:numCache>
                <c:formatCode>General</c:formatCode>
                <c:ptCount val="3"/>
                <c:pt idx="0">
                  <c:v>32.299999999999997</c:v>
                </c:pt>
                <c:pt idx="1">
                  <c:v>50.6</c:v>
                </c:pt>
                <c:pt idx="2">
                  <c:v>68.599999999999994</c:v>
                </c:pt>
              </c:numCache>
            </c:numRef>
          </c:xVal>
          <c:yVal>
            <c:numRef>
              <c:f>'DATOS }'!$H$81:$H$83</c:f>
              <c:numCache>
                <c:formatCode>General</c:formatCode>
                <c:ptCount val="3"/>
                <c:pt idx="0">
                  <c:v>-2.2999999999999998</c:v>
                </c:pt>
                <c:pt idx="1">
                  <c:v>-0.6</c:v>
                </c:pt>
                <c:pt idx="2">
                  <c:v>1.4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B1F5-424E-B5CD-9CC06148D2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906373648"/>
        <c:axId val="-906367120"/>
      </c:scatterChart>
      <c:valAx>
        <c:axId val="-9063736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906367120"/>
        <c:crosses val="autoZero"/>
        <c:crossBetween val="midCat"/>
      </c:valAx>
      <c:valAx>
        <c:axId val="-9063671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9063736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hPa</a:t>
            </a:r>
          </a:p>
        </c:rich>
      </c:tx>
      <c:layout>
        <c:manualLayout>
          <c:xMode val="edge"/>
          <c:yMode val="edge"/>
          <c:x val="6.0284908749499933E-2"/>
          <c:y val="6.71462829736211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'DATOS }'!$A$84</c:f>
              <c:strCache>
                <c:ptCount val="1"/>
                <c:pt idx="0">
                  <c:v>Presión Atmosférica</c:v>
                </c:pt>
              </c:strCache>
            </c:strRef>
          </c:tx>
          <c:spPr>
            <a:ln w="25400" cap="rnd">
              <a:noFill/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0"/>
            <c:dispEq val="0"/>
          </c:trendline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25490575143506183"/>
                  <c:y val="-0.33848211828575719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lt1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</c:trendlineLbl>
          </c:trendline>
          <c:xVal>
            <c:numRef>
              <c:f>'DATOS }'!$F$84:$F$86</c:f>
              <c:numCache>
                <c:formatCode>General</c:formatCode>
                <c:ptCount val="3"/>
                <c:pt idx="0" formatCode="0.0">
                  <c:v>497.8</c:v>
                </c:pt>
                <c:pt idx="1">
                  <c:v>698.2</c:v>
                </c:pt>
                <c:pt idx="2">
                  <c:v>1098.8</c:v>
                </c:pt>
              </c:numCache>
            </c:numRef>
          </c:xVal>
          <c:yVal>
            <c:numRef>
              <c:f>'DATOS }'!$H$84:$H$86</c:f>
              <c:numCache>
                <c:formatCode>0.00</c:formatCode>
                <c:ptCount val="3"/>
                <c:pt idx="0">
                  <c:v>-1.4</c:v>
                </c:pt>
                <c:pt idx="1">
                  <c:v>-0.92</c:v>
                </c:pt>
                <c:pt idx="2">
                  <c:v>-0.68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1A4B-4F7F-9821-DA9C7682CE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906373104"/>
        <c:axId val="-906376912"/>
      </c:scatterChart>
      <c:valAx>
        <c:axId val="-9063731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906376912"/>
        <c:crosses val="autoZero"/>
        <c:crossBetween val="midCat"/>
      </c:valAx>
      <c:valAx>
        <c:axId val="-9063769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90637310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12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13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14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15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16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17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18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19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20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21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22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6.xml"/><Relationship Id="rId13" Type="http://schemas.openxmlformats.org/officeDocument/2006/relationships/chart" Target="../charts/chart11.xml"/><Relationship Id="rId18" Type="http://schemas.openxmlformats.org/officeDocument/2006/relationships/chart" Target="../charts/chart16.xml"/><Relationship Id="rId3" Type="http://schemas.openxmlformats.org/officeDocument/2006/relationships/chart" Target="../charts/chart1.xml"/><Relationship Id="rId7" Type="http://schemas.openxmlformats.org/officeDocument/2006/relationships/chart" Target="../charts/chart5.xml"/><Relationship Id="rId12" Type="http://schemas.openxmlformats.org/officeDocument/2006/relationships/chart" Target="../charts/chart10.xml"/><Relationship Id="rId17" Type="http://schemas.openxmlformats.org/officeDocument/2006/relationships/chart" Target="../charts/chart15.xml"/><Relationship Id="rId2" Type="http://schemas.openxmlformats.org/officeDocument/2006/relationships/image" Target="file:///\\Abeltran\publico\Logo%20completo.gif" TargetMode="External"/><Relationship Id="rId16" Type="http://schemas.openxmlformats.org/officeDocument/2006/relationships/chart" Target="../charts/chart14.xml"/><Relationship Id="rId1" Type="http://schemas.openxmlformats.org/officeDocument/2006/relationships/image" Target="../media/image1.png"/><Relationship Id="rId6" Type="http://schemas.openxmlformats.org/officeDocument/2006/relationships/chart" Target="../charts/chart4.xml"/><Relationship Id="rId11" Type="http://schemas.openxmlformats.org/officeDocument/2006/relationships/chart" Target="../charts/chart9.xml"/><Relationship Id="rId5" Type="http://schemas.openxmlformats.org/officeDocument/2006/relationships/chart" Target="../charts/chart3.xml"/><Relationship Id="rId15" Type="http://schemas.openxmlformats.org/officeDocument/2006/relationships/chart" Target="../charts/chart13.xml"/><Relationship Id="rId10" Type="http://schemas.openxmlformats.org/officeDocument/2006/relationships/chart" Target="../charts/chart8.xml"/><Relationship Id="rId19" Type="http://schemas.openxmlformats.org/officeDocument/2006/relationships/chart" Target="../charts/chart17.xml"/><Relationship Id="rId4" Type="http://schemas.openxmlformats.org/officeDocument/2006/relationships/chart" Target="../charts/chart2.xml"/><Relationship Id="rId9" Type="http://schemas.openxmlformats.org/officeDocument/2006/relationships/chart" Target="../charts/chart7.xml"/><Relationship Id="rId14" Type="http://schemas.openxmlformats.org/officeDocument/2006/relationships/chart" Target="../charts/chart12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8.xml"/><Relationship Id="rId7" Type="http://schemas.openxmlformats.org/officeDocument/2006/relationships/chart" Target="../charts/chart22.xml"/><Relationship Id="rId2" Type="http://schemas.openxmlformats.org/officeDocument/2006/relationships/image" Target="file:///\\Abeltran\publico\Logo%20completo.gif" TargetMode="External"/><Relationship Id="rId1" Type="http://schemas.openxmlformats.org/officeDocument/2006/relationships/image" Target="../media/image1.png"/><Relationship Id="rId6" Type="http://schemas.openxmlformats.org/officeDocument/2006/relationships/chart" Target="../charts/chart21.xml"/><Relationship Id="rId5" Type="http://schemas.openxmlformats.org/officeDocument/2006/relationships/chart" Target="../charts/chart20.xml"/><Relationship Id="rId4" Type="http://schemas.openxmlformats.org/officeDocument/2006/relationships/chart" Target="../charts/chart1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96250</xdr:colOff>
      <xdr:row>0</xdr:row>
      <xdr:rowOff>86593</xdr:rowOff>
    </xdr:from>
    <xdr:to>
      <xdr:col>3</xdr:col>
      <xdr:colOff>967477</xdr:colOff>
      <xdr:row>0</xdr:row>
      <xdr:rowOff>921940</xdr:rowOff>
    </xdr:to>
    <xdr:pic>
      <xdr:nvPicPr>
        <xdr:cNvPr id="2" name="Picture 50" descr="\\Abeltran\publico\Logo completo.gif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/>
        <a:srcRect/>
        <a:stretch>
          <a:fillRect/>
        </a:stretch>
      </xdr:blipFill>
      <xdr:spPr bwMode="auto">
        <a:xfrm>
          <a:off x="2200033" y="86593"/>
          <a:ext cx="1923118" cy="835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88447</xdr:colOff>
      <xdr:row>59</xdr:row>
      <xdr:rowOff>222250</xdr:rowOff>
    </xdr:from>
    <xdr:to>
      <xdr:col>15</xdr:col>
      <xdr:colOff>1016000</xdr:colOff>
      <xdr:row>63</xdr:row>
      <xdr:rowOff>63500</xdr:rowOff>
    </xdr:to>
    <xdr:graphicFrame macro="">
      <xdr:nvGraphicFramePr>
        <xdr:cNvPr id="4" name="Gráfico 3">
          <a:extLst>
            <a:ext uri="{FF2B5EF4-FFF2-40B4-BE49-F238E27FC236}">
              <a16:creationId xmlns="" xmlns:a16="http://schemas.microsoft.com/office/drawing/2014/main" id="{00000000-0008-0000-01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24947</xdr:colOff>
      <xdr:row>59</xdr:row>
      <xdr:rowOff>222250</xdr:rowOff>
    </xdr:from>
    <xdr:to>
      <xdr:col>17</xdr:col>
      <xdr:colOff>889000</xdr:colOff>
      <xdr:row>63</xdr:row>
      <xdr:rowOff>15875</xdr:rowOff>
    </xdr:to>
    <xdr:graphicFrame macro="">
      <xdr:nvGraphicFramePr>
        <xdr:cNvPr id="6" name="Gráfico 5">
          <a:extLst>
            <a:ext uri="{FF2B5EF4-FFF2-40B4-BE49-F238E27FC236}">
              <a16:creationId xmlns="" xmlns:a16="http://schemas.microsoft.com/office/drawing/2014/main" id="{00000000-0008-0000-01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17</xdr:col>
      <xdr:colOff>1090840</xdr:colOff>
      <xdr:row>59</xdr:row>
      <xdr:rowOff>238125</xdr:rowOff>
    </xdr:from>
    <xdr:to>
      <xdr:col>19</xdr:col>
      <xdr:colOff>904876</xdr:colOff>
      <xdr:row>62</xdr:row>
      <xdr:rowOff>374197</xdr:rowOff>
    </xdr:to>
    <xdr:graphicFrame macro="">
      <xdr:nvGraphicFramePr>
        <xdr:cNvPr id="7" name="Gráfico 6">
          <a:extLst>
            <a:ext uri="{FF2B5EF4-FFF2-40B4-BE49-F238E27FC236}">
              <a16:creationId xmlns="" xmlns:a16="http://schemas.microsoft.com/office/drawing/2014/main" id="{00000000-0008-0000-01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14</xdr:col>
      <xdr:colOff>43089</xdr:colOff>
      <xdr:row>69</xdr:row>
      <xdr:rowOff>111124</xdr:rowOff>
    </xdr:from>
    <xdr:to>
      <xdr:col>15</xdr:col>
      <xdr:colOff>1016001</xdr:colOff>
      <xdr:row>72</xdr:row>
      <xdr:rowOff>208643</xdr:rowOff>
    </xdr:to>
    <xdr:graphicFrame macro="">
      <xdr:nvGraphicFramePr>
        <xdr:cNvPr id="9" name="Gráfico 8">
          <a:extLst>
            <a:ext uri="{FF2B5EF4-FFF2-40B4-BE49-F238E27FC236}">
              <a16:creationId xmlns="" xmlns:a16="http://schemas.microsoft.com/office/drawing/2014/main" id="{00000000-0008-0000-01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16</xdr:col>
      <xdr:colOff>88448</xdr:colOff>
      <xdr:row>69</xdr:row>
      <xdr:rowOff>111124</xdr:rowOff>
    </xdr:from>
    <xdr:to>
      <xdr:col>17</xdr:col>
      <xdr:colOff>904876</xdr:colOff>
      <xdr:row>72</xdr:row>
      <xdr:rowOff>238125</xdr:rowOff>
    </xdr:to>
    <xdr:graphicFrame macro="">
      <xdr:nvGraphicFramePr>
        <xdr:cNvPr id="10" name="Gráfico 9">
          <a:extLst>
            <a:ext uri="{FF2B5EF4-FFF2-40B4-BE49-F238E27FC236}">
              <a16:creationId xmlns="" xmlns:a16="http://schemas.microsoft.com/office/drawing/2014/main" id="{00000000-0008-0000-01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17</xdr:col>
      <xdr:colOff>1059090</xdr:colOff>
      <xdr:row>69</xdr:row>
      <xdr:rowOff>111125</xdr:rowOff>
    </xdr:from>
    <xdr:to>
      <xdr:col>19</xdr:col>
      <xdr:colOff>984250</xdr:colOff>
      <xdr:row>72</xdr:row>
      <xdr:rowOff>222250</xdr:rowOff>
    </xdr:to>
    <xdr:graphicFrame macro="">
      <xdr:nvGraphicFramePr>
        <xdr:cNvPr id="11" name="Gráfico 10">
          <a:extLst>
            <a:ext uri="{FF2B5EF4-FFF2-40B4-BE49-F238E27FC236}">
              <a16:creationId xmlns="" xmlns:a16="http://schemas.microsoft.com/office/drawing/2014/main" id="{00000000-0008-0000-01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14</xdr:col>
      <xdr:colOff>90714</xdr:colOff>
      <xdr:row>80</xdr:row>
      <xdr:rowOff>190500</xdr:rowOff>
    </xdr:from>
    <xdr:to>
      <xdr:col>15</xdr:col>
      <xdr:colOff>1095375</xdr:colOff>
      <xdr:row>83</xdr:row>
      <xdr:rowOff>260804</xdr:rowOff>
    </xdr:to>
    <xdr:graphicFrame macro="">
      <xdr:nvGraphicFramePr>
        <xdr:cNvPr id="13" name="Gráfico 12">
          <a:extLst>
            <a:ext uri="{FF2B5EF4-FFF2-40B4-BE49-F238E27FC236}">
              <a16:creationId xmlns="" xmlns:a16="http://schemas.microsoft.com/office/drawing/2014/main" id="{00000000-0008-0000-01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16</xdr:col>
      <xdr:colOff>70304</xdr:colOff>
      <xdr:row>80</xdr:row>
      <xdr:rowOff>190499</xdr:rowOff>
    </xdr:from>
    <xdr:to>
      <xdr:col>17</xdr:col>
      <xdr:colOff>1063625</xdr:colOff>
      <xdr:row>83</xdr:row>
      <xdr:rowOff>249464</xdr:rowOff>
    </xdr:to>
    <xdr:graphicFrame macro="">
      <xdr:nvGraphicFramePr>
        <xdr:cNvPr id="15" name="Gráfico 14">
          <a:extLst>
            <a:ext uri="{FF2B5EF4-FFF2-40B4-BE49-F238E27FC236}">
              <a16:creationId xmlns="" xmlns:a16="http://schemas.microsoft.com/office/drawing/2014/main" id="{00000000-0008-0000-01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18</xdr:col>
      <xdr:colOff>117929</xdr:colOff>
      <xdr:row>80</xdr:row>
      <xdr:rowOff>127000</xdr:rowOff>
    </xdr:from>
    <xdr:to>
      <xdr:col>19</xdr:col>
      <xdr:colOff>984250</xdr:colOff>
      <xdr:row>83</xdr:row>
      <xdr:rowOff>269875</xdr:rowOff>
    </xdr:to>
    <xdr:graphicFrame macro="">
      <xdr:nvGraphicFramePr>
        <xdr:cNvPr id="16" name="Gráfico 15">
          <a:extLst>
            <a:ext uri="{FF2B5EF4-FFF2-40B4-BE49-F238E27FC236}">
              <a16:creationId xmlns="" xmlns:a16="http://schemas.microsoft.com/office/drawing/2014/main" id="{00000000-0008-0000-0100-00001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14</xdr:col>
      <xdr:colOff>61233</xdr:colOff>
      <xdr:row>91</xdr:row>
      <xdr:rowOff>126999</xdr:rowOff>
    </xdr:from>
    <xdr:to>
      <xdr:col>15</xdr:col>
      <xdr:colOff>1047751</xdr:colOff>
      <xdr:row>94</xdr:row>
      <xdr:rowOff>242660</xdr:rowOff>
    </xdr:to>
    <xdr:graphicFrame macro="">
      <xdr:nvGraphicFramePr>
        <xdr:cNvPr id="17" name="Gráfico 16">
          <a:extLst>
            <a:ext uri="{FF2B5EF4-FFF2-40B4-BE49-F238E27FC236}">
              <a16:creationId xmlns="" xmlns:a16="http://schemas.microsoft.com/office/drawing/2014/main" id="{00000000-0008-0000-0100-00001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16</xdr:col>
      <xdr:colOff>13608</xdr:colOff>
      <xdr:row>91</xdr:row>
      <xdr:rowOff>111125</xdr:rowOff>
    </xdr:from>
    <xdr:to>
      <xdr:col>17</xdr:col>
      <xdr:colOff>904875</xdr:colOff>
      <xdr:row>94</xdr:row>
      <xdr:rowOff>242661</xdr:rowOff>
    </xdr:to>
    <xdr:graphicFrame macro="">
      <xdr:nvGraphicFramePr>
        <xdr:cNvPr id="18" name="Gráfico 17">
          <a:extLst>
            <a:ext uri="{FF2B5EF4-FFF2-40B4-BE49-F238E27FC236}">
              <a16:creationId xmlns="" xmlns:a16="http://schemas.microsoft.com/office/drawing/2014/main" id="{00000000-0008-0000-0100-00001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17</xdr:col>
      <xdr:colOff>1047750</xdr:colOff>
      <xdr:row>91</xdr:row>
      <xdr:rowOff>127000</xdr:rowOff>
    </xdr:from>
    <xdr:to>
      <xdr:col>19</xdr:col>
      <xdr:colOff>904875</xdr:colOff>
      <xdr:row>94</xdr:row>
      <xdr:rowOff>276679</xdr:rowOff>
    </xdr:to>
    <xdr:graphicFrame macro="">
      <xdr:nvGraphicFramePr>
        <xdr:cNvPr id="19" name="Gráfico 18">
          <a:extLst>
            <a:ext uri="{FF2B5EF4-FFF2-40B4-BE49-F238E27FC236}">
              <a16:creationId xmlns="" xmlns:a16="http://schemas.microsoft.com/office/drawing/2014/main" id="{00000000-0008-0000-0100-00001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14</xdr:col>
      <xdr:colOff>83911</xdr:colOff>
      <xdr:row>102</xdr:row>
      <xdr:rowOff>269874</xdr:rowOff>
    </xdr:from>
    <xdr:to>
      <xdr:col>16</xdr:col>
      <xdr:colOff>0</xdr:colOff>
      <xdr:row>106</xdr:row>
      <xdr:rowOff>11339</xdr:rowOff>
    </xdr:to>
    <xdr:graphicFrame macro="">
      <xdr:nvGraphicFramePr>
        <xdr:cNvPr id="20" name="Gráfico 19">
          <a:extLst>
            <a:ext uri="{FF2B5EF4-FFF2-40B4-BE49-F238E27FC236}">
              <a16:creationId xmlns="" xmlns:a16="http://schemas.microsoft.com/office/drawing/2014/main" id="{00000000-0008-0000-0100-00001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16</xdr:col>
      <xdr:colOff>117929</xdr:colOff>
      <xdr:row>102</xdr:row>
      <xdr:rowOff>269874</xdr:rowOff>
    </xdr:from>
    <xdr:to>
      <xdr:col>17</xdr:col>
      <xdr:colOff>1079500</xdr:colOff>
      <xdr:row>106</xdr:row>
      <xdr:rowOff>13607</xdr:rowOff>
    </xdr:to>
    <xdr:graphicFrame macro="">
      <xdr:nvGraphicFramePr>
        <xdr:cNvPr id="22" name="Gráfico 21">
          <a:extLst>
            <a:ext uri="{FF2B5EF4-FFF2-40B4-BE49-F238E27FC236}">
              <a16:creationId xmlns="" xmlns:a16="http://schemas.microsoft.com/office/drawing/2014/main" id="{00000000-0008-0000-0100-00001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18</xdr:col>
      <xdr:colOff>72573</xdr:colOff>
      <xdr:row>102</xdr:row>
      <xdr:rowOff>285750</xdr:rowOff>
    </xdr:from>
    <xdr:to>
      <xdr:col>19</xdr:col>
      <xdr:colOff>952501</xdr:colOff>
      <xdr:row>106</xdr:row>
      <xdr:rowOff>47626</xdr:rowOff>
    </xdr:to>
    <xdr:graphicFrame macro="">
      <xdr:nvGraphicFramePr>
        <xdr:cNvPr id="23" name="Gráfico 22">
          <a:extLst>
            <a:ext uri="{FF2B5EF4-FFF2-40B4-BE49-F238E27FC236}">
              <a16:creationId xmlns="" xmlns:a16="http://schemas.microsoft.com/office/drawing/2014/main" id="{00000000-0008-0000-0100-00001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14</xdr:col>
      <xdr:colOff>170848</xdr:colOff>
      <xdr:row>42</xdr:row>
      <xdr:rowOff>52917</xdr:rowOff>
    </xdr:from>
    <xdr:to>
      <xdr:col>17</xdr:col>
      <xdr:colOff>642938</xdr:colOff>
      <xdr:row>48</xdr:row>
      <xdr:rowOff>35718</xdr:rowOff>
    </xdr:to>
    <xdr:graphicFrame macro="">
      <xdr:nvGraphicFramePr>
        <xdr:cNvPr id="24" name="Gráfico 23">
          <a:extLst>
            <a:ext uri="{FF2B5EF4-FFF2-40B4-BE49-F238E27FC236}">
              <a16:creationId xmlns="" xmlns:a16="http://schemas.microsoft.com/office/drawing/2014/main" id="{00000000-0008-0000-0100-00001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14</xdr:col>
      <xdr:colOff>178406</xdr:colOff>
      <xdr:row>35</xdr:row>
      <xdr:rowOff>641048</xdr:rowOff>
    </xdr:from>
    <xdr:to>
      <xdr:col>17</xdr:col>
      <xdr:colOff>762000</xdr:colOff>
      <xdr:row>41</xdr:row>
      <xdr:rowOff>222250</xdr:rowOff>
    </xdr:to>
    <xdr:graphicFrame macro="">
      <xdr:nvGraphicFramePr>
        <xdr:cNvPr id="26" name="Gráfico 25">
          <a:extLst>
            <a:ext uri="{FF2B5EF4-FFF2-40B4-BE49-F238E27FC236}">
              <a16:creationId xmlns="" xmlns:a16="http://schemas.microsoft.com/office/drawing/2014/main" id="{00000000-0008-0000-0100-00001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600076</xdr:colOff>
      <xdr:row>0</xdr:row>
      <xdr:rowOff>52197</xdr:rowOff>
    </xdr:from>
    <xdr:to>
      <xdr:col>2</xdr:col>
      <xdr:colOff>297656</xdr:colOff>
      <xdr:row>0</xdr:row>
      <xdr:rowOff>892968</xdr:rowOff>
    </xdr:to>
    <xdr:pic>
      <xdr:nvPicPr>
        <xdr:cNvPr id="2" name="Picture 50" descr="\\Abeltran\publico\Logo completo.gif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/>
        <a:srcRect/>
        <a:stretch>
          <a:fillRect/>
        </a:stretch>
      </xdr:blipFill>
      <xdr:spPr bwMode="auto">
        <a:xfrm>
          <a:off x="600076" y="52197"/>
          <a:ext cx="2278855" cy="8407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4</xdr:col>
      <xdr:colOff>773639</xdr:colOff>
      <xdr:row>59</xdr:row>
      <xdr:rowOff>54808</xdr:rowOff>
    </xdr:from>
    <xdr:ext cx="485775" cy="27176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CuadroTexto 2">
              <a:extLst>
                <a:ext uri="{FF2B5EF4-FFF2-40B4-BE49-F238E27FC236}">
                  <a16:creationId xmlns="" xmlns:a16="http://schemas.microsoft.com/office/drawing/2014/main" id="{00000000-0008-0000-0200-000003000000}"/>
                </a:ext>
              </a:extLst>
            </xdr:cNvPr>
            <xdr:cNvSpPr txBox="1"/>
          </xdr:nvSpPr>
          <xdr:spPr>
            <a:xfrm>
              <a:off x="5240864" y="23324383"/>
              <a:ext cx="485775" cy="27176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600" b="0" i="1">
                        <a:solidFill>
                          <a:schemeClr val="bg1"/>
                        </a:solidFill>
                        <a:latin typeface="Cambria Math" panose="02040503050406030204" pitchFamily="18" charset="0"/>
                      </a:rPr>
                      <m:t>𝑢</m:t>
                    </m:r>
                    <m:r>
                      <a:rPr lang="es-CO" sz="1600" b="0" i="1">
                        <a:solidFill>
                          <a:schemeClr val="bg1"/>
                        </a:solidFill>
                        <a:latin typeface="Cambria Math" panose="02040503050406030204" pitchFamily="18" charset="0"/>
                      </a:rPr>
                      <m:t> </m:t>
                    </m:r>
                    <m:r>
                      <a:rPr lang="es-CO" sz="1600" b="0" i="1">
                        <a:solidFill>
                          <a:schemeClr val="bg1"/>
                        </a:solidFill>
                        <a:latin typeface="Cambria Math" panose="02040503050406030204" pitchFamily="18" charset="0"/>
                      </a:rPr>
                      <m:t>𝐴</m:t>
                    </m:r>
                  </m:oMath>
                </m:oMathPara>
              </a14:m>
              <a:endParaRPr lang="es-CO" sz="1100">
                <a:solidFill>
                  <a:schemeClr val="bg1"/>
                </a:solidFill>
              </a:endParaRPr>
            </a:p>
          </xdr:txBody>
        </xdr:sp>
      </mc:Choice>
      <mc:Fallback xmlns="">
        <xdr:sp macro="" textlink="">
          <xdr:nvSpPr>
            <xdr:cNvPr id="3" name="CuadroTexto 2">
              <a:extLst>
                <a:ext uri="{FF2B5EF4-FFF2-40B4-BE49-F238E27FC236}">
                  <a16:creationId xmlns="" xmlns:a16="http://schemas.microsoft.com/office/drawing/2014/main" xmlns:a14="http://schemas.microsoft.com/office/drawing/2010/main" id="{00000000-0008-0000-0200-000003000000}"/>
                </a:ext>
              </a:extLst>
            </xdr:cNvPr>
            <xdr:cNvSpPr txBox="1"/>
          </xdr:nvSpPr>
          <xdr:spPr>
            <a:xfrm>
              <a:off x="5240864" y="23324383"/>
              <a:ext cx="485775" cy="27176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:r>
                <a:rPr lang="es-CO" sz="1600" b="0" i="0">
                  <a:solidFill>
                    <a:schemeClr val="bg1"/>
                  </a:solidFill>
                  <a:latin typeface="Cambria Math" panose="02040503050406030204" pitchFamily="18" charset="0"/>
                </a:rPr>
                <a:t>𝑢 𝐴</a:t>
              </a:r>
              <a:endParaRPr lang="es-CO" sz="1100">
                <a:solidFill>
                  <a:schemeClr val="bg1"/>
                </a:solidFill>
              </a:endParaRPr>
            </a:p>
          </xdr:txBody>
        </xdr:sp>
      </mc:Fallback>
    </mc:AlternateContent>
    <xdr:clientData/>
  </xdr:oneCellAnchor>
  <xdr:oneCellAnchor>
    <xdr:from>
      <xdr:col>10</xdr:col>
      <xdr:colOff>357716</xdr:colOff>
      <xdr:row>53</xdr:row>
      <xdr:rowOff>66675</xdr:rowOff>
    </xdr:from>
    <xdr:ext cx="277284" cy="176741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CuadroTexto 3">
              <a:extLst>
                <a:ext uri="{FF2B5EF4-FFF2-40B4-BE49-F238E27FC236}">
                  <a16:creationId xmlns="" xmlns:a16="http://schemas.microsoft.com/office/drawing/2014/main" id="{00000000-0008-0000-0200-000004000000}"/>
                </a:ext>
              </a:extLst>
            </xdr:cNvPr>
            <xdr:cNvSpPr txBox="1"/>
          </xdr:nvSpPr>
          <xdr:spPr>
            <a:xfrm>
              <a:off x="9682691" y="21050250"/>
              <a:ext cx="277284" cy="17674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4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𝛽</m:t>
                    </m:r>
                  </m:oMath>
                </m:oMathPara>
              </a14:m>
              <a:endParaRPr lang="es-CO" sz="1400">
                <a:latin typeface="Times New Roman" panose="02020603050405020304" pitchFamily="18" charset="0"/>
                <a:cs typeface="Times New Roman" panose="02020603050405020304" pitchFamily="18" charset="0"/>
              </a:endParaRPr>
            </a:p>
          </xdr:txBody>
        </xdr:sp>
      </mc:Choice>
      <mc:Fallback xmlns="">
        <xdr:sp macro="" textlink="">
          <xdr:nvSpPr>
            <xdr:cNvPr id="4" name="CuadroTexto 3">
              <a:extLst>
                <a:ext uri="{FF2B5EF4-FFF2-40B4-BE49-F238E27FC236}">
                  <a16:creationId xmlns="" xmlns:a16="http://schemas.microsoft.com/office/drawing/2014/main" xmlns:a14="http://schemas.microsoft.com/office/drawing/2010/main" id="{00000000-0008-0000-0200-000004000000}"/>
                </a:ext>
              </a:extLst>
            </xdr:cNvPr>
            <xdr:cNvSpPr txBox="1"/>
          </xdr:nvSpPr>
          <xdr:spPr>
            <a:xfrm>
              <a:off x="9682691" y="21050250"/>
              <a:ext cx="277284" cy="17674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:r>
                <a:rPr lang="es-CO" sz="1400" i="0">
                  <a:latin typeface="Cambria Math" panose="02040503050406030204" pitchFamily="18" charset="0"/>
                  <a:ea typeface="Cambria Math" panose="02040503050406030204" pitchFamily="18" charset="0"/>
                </a:rPr>
                <a:t>𝛽</a:t>
              </a:r>
              <a:endParaRPr lang="es-CO" sz="1400">
                <a:latin typeface="Times New Roman" panose="02020603050405020304" pitchFamily="18" charset="0"/>
                <a:cs typeface="Times New Roman" panose="02020603050405020304" pitchFamily="18" charset="0"/>
              </a:endParaRPr>
            </a:p>
          </xdr:txBody>
        </xdr:sp>
      </mc:Fallback>
    </mc:AlternateContent>
    <xdr:clientData/>
  </xdr:oneCellAnchor>
  <xdr:oneCellAnchor>
    <xdr:from>
      <xdr:col>6</xdr:col>
      <xdr:colOff>224472</xdr:colOff>
      <xdr:row>66</xdr:row>
      <xdr:rowOff>37084</xdr:rowOff>
    </xdr:from>
    <xdr:ext cx="1810415" cy="40106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CuadroTexto 4">
              <a:extLst>
                <a:ext uri="{FF2B5EF4-FFF2-40B4-BE49-F238E27FC236}">
                  <a16:creationId xmlns="" xmlns:a16="http://schemas.microsoft.com/office/drawing/2014/main" id="{00000000-0008-0000-0200-000005000000}"/>
                </a:ext>
              </a:extLst>
            </xdr:cNvPr>
            <xdr:cNvSpPr txBox="1"/>
          </xdr:nvSpPr>
          <xdr:spPr>
            <a:xfrm>
              <a:off x="6310947" y="25878409"/>
              <a:ext cx="1810415" cy="40106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"/>
                  </m:oMathParaPr>
                  <m:oMath xmlns:m="http://schemas.openxmlformats.org/officeDocument/2006/math">
                    <m:f>
                      <m:fPr>
                        <m:ctrlPr>
                          <a:rPr lang="es-CO" sz="1200" b="1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es-CO" sz="12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𝝏</m:t>
                        </m:r>
                        <m:r>
                          <a:rPr lang="es-CO" sz="12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𝑽𝒕</m:t>
                        </m:r>
                      </m:num>
                      <m:den>
                        <m:r>
                          <a:rPr lang="es-CO" sz="12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𝝏</m:t>
                        </m:r>
                        <m:r>
                          <a:rPr lang="es-CO" sz="12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𝒕𝑹𝑺</m:t>
                        </m:r>
                      </m:den>
                    </m:f>
                    <m:r>
                      <a:rPr lang="es-CO" sz="1200" b="1" i="1">
                        <a:latin typeface="Cambria Math" panose="02040503050406030204" pitchFamily="18" charset="0"/>
                      </a:rPr>
                      <m:t>=[</m:t>
                    </m:r>
                    <m:r>
                      <a:rPr lang="es-CO" sz="1200" b="1" i="1">
                        <a:latin typeface="Cambria Math" panose="02040503050406030204" pitchFamily="18" charset="0"/>
                      </a:rPr>
                      <m:t>𝑽</m:t>
                    </m:r>
                    <m:r>
                      <a:rPr lang="es-CO" sz="1200" b="1" i="1" baseline="-25000">
                        <a:latin typeface="Cambria Math" panose="02040503050406030204" pitchFamily="18" charset="0"/>
                      </a:rPr>
                      <m:t>𝟎</m:t>
                    </m:r>
                    <m:r>
                      <a:rPr lang="es-CO" sz="1200" b="1" i="1">
                        <a:latin typeface="Cambria Math" panose="02040503050406030204" pitchFamily="18" charset="0"/>
                      </a:rPr>
                      <m:t>∗(</m:t>
                    </m:r>
                    <m:r>
                      <a:rPr lang="es-CO" sz="12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𝜸</m:t>
                    </m:r>
                    <m:r>
                      <a:rPr lang="es-CO" sz="1200" b="1" i="1" baseline="-25000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𝑹𝑺</m:t>
                    </m:r>
                    <m:r>
                      <a:rPr lang="es-CO" sz="12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−</m:t>
                    </m:r>
                    <m:r>
                      <a:rPr lang="es-CO" sz="12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𝜷</m:t>
                    </m:r>
                    <m:r>
                      <a:rPr lang="es-CO" sz="12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)]</m:t>
                    </m:r>
                  </m:oMath>
                </m:oMathPara>
              </a14:m>
              <a:endParaRPr lang="es-CO" sz="1200" b="1" i="1">
                <a:latin typeface="Times New Roman" panose="02020603050405020304" pitchFamily="18" charset="0"/>
                <a:cs typeface="Times New Roman" panose="02020603050405020304" pitchFamily="18" charset="0"/>
              </a:endParaRPr>
            </a:p>
          </xdr:txBody>
        </xdr:sp>
      </mc:Choice>
      <mc:Fallback xmlns="">
        <xdr:sp macro="" textlink="">
          <xdr:nvSpPr>
            <xdr:cNvPr id="5" name="CuadroTexto 4">
              <a:extLst>
                <a:ext uri="{FF2B5EF4-FFF2-40B4-BE49-F238E27FC236}">
                  <a16:creationId xmlns="" xmlns:a16="http://schemas.microsoft.com/office/drawing/2014/main" xmlns:a14="http://schemas.microsoft.com/office/drawing/2010/main" id="{00000000-0008-0000-0200-000005000000}"/>
                </a:ext>
              </a:extLst>
            </xdr:cNvPr>
            <xdr:cNvSpPr txBox="1"/>
          </xdr:nvSpPr>
          <xdr:spPr>
            <a:xfrm>
              <a:off x="6310947" y="25878409"/>
              <a:ext cx="1810415" cy="40106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:r>
                <a:rPr lang="es-CO" sz="12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𝝏𝑽𝒕/𝝏𝒕𝑹𝑺</a:t>
              </a:r>
              <a:r>
                <a:rPr lang="es-CO" sz="1200" b="1" i="0">
                  <a:latin typeface="Cambria Math" panose="02040503050406030204" pitchFamily="18" charset="0"/>
                </a:rPr>
                <a:t>=[𝑽</a:t>
              </a:r>
              <a:r>
                <a:rPr lang="es-CO" sz="1200" b="1" i="0" baseline="-25000">
                  <a:latin typeface="Cambria Math" panose="02040503050406030204" pitchFamily="18" charset="0"/>
                </a:rPr>
                <a:t>𝟎</a:t>
              </a:r>
              <a:r>
                <a:rPr lang="es-CO" sz="1200" b="1" i="0">
                  <a:latin typeface="Cambria Math" panose="02040503050406030204" pitchFamily="18" charset="0"/>
                </a:rPr>
                <a:t>∗(</a:t>
              </a:r>
              <a:r>
                <a:rPr lang="es-CO" sz="12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𝜸</a:t>
              </a:r>
              <a:r>
                <a:rPr lang="es-CO" sz="1200" b="1" i="0" baseline="-25000">
                  <a:latin typeface="Cambria Math" panose="02040503050406030204" pitchFamily="18" charset="0"/>
                  <a:ea typeface="Cambria Math" panose="02040503050406030204" pitchFamily="18" charset="0"/>
                </a:rPr>
                <a:t>𝑹𝑺</a:t>
              </a:r>
              <a:r>
                <a:rPr lang="es-CO" sz="12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−𝜷)]</a:t>
              </a:r>
              <a:endParaRPr lang="es-CO" sz="1200" b="1" i="1">
                <a:latin typeface="Times New Roman" panose="02020603050405020304" pitchFamily="18" charset="0"/>
                <a:cs typeface="Times New Roman" panose="02020603050405020304" pitchFamily="18" charset="0"/>
              </a:endParaRPr>
            </a:p>
          </xdr:txBody>
        </xdr:sp>
      </mc:Fallback>
    </mc:AlternateContent>
    <xdr:clientData/>
  </xdr:oneCellAnchor>
  <xdr:oneCellAnchor>
    <xdr:from>
      <xdr:col>6</xdr:col>
      <xdr:colOff>306017</xdr:colOff>
      <xdr:row>67</xdr:row>
      <xdr:rowOff>371475</xdr:rowOff>
    </xdr:from>
    <xdr:ext cx="1702892" cy="46159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CuadroTexto 5">
              <a:extLst>
                <a:ext uri="{FF2B5EF4-FFF2-40B4-BE49-F238E27FC236}">
                  <a16:creationId xmlns="" xmlns:a16="http://schemas.microsoft.com/office/drawing/2014/main" id="{00000000-0008-0000-0200-000006000000}"/>
                </a:ext>
              </a:extLst>
            </xdr:cNvPr>
            <xdr:cNvSpPr txBox="1"/>
          </xdr:nvSpPr>
          <xdr:spPr>
            <a:xfrm>
              <a:off x="6392492" y="26269950"/>
              <a:ext cx="1702892" cy="46159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"/>
                  </m:oMathParaPr>
                  <m:oMath xmlns:m="http://schemas.openxmlformats.org/officeDocument/2006/math">
                    <m:f>
                      <m:fPr>
                        <m:ctrlPr>
                          <a:rPr lang="es-CO" sz="1200" b="1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es-CO" sz="12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𝝏</m:t>
                        </m:r>
                        <m:r>
                          <a:rPr lang="es-CO" sz="12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𝑽𝒕</m:t>
                        </m:r>
                      </m:num>
                      <m:den>
                        <m:r>
                          <a:rPr lang="es-CO" sz="12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𝝏</m:t>
                        </m:r>
                        <m:r>
                          <a:rPr lang="es-CO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𝒕</m:t>
                        </m:r>
                        <m:r>
                          <a:rPr lang="es-CO" sz="1100" b="1" i="1" baseline="-2500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𝑺𝑪𝑴</m:t>
                        </m:r>
                      </m:den>
                    </m:f>
                    <m:r>
                      <a:rPr lang="es-CO" sz="1200" b="1" i="1">
                        <a:latin typeface="Cambria Math" panose="02040503050406030204" pitchFamily="18" charset="0"/>
                      </a:rPr>
                      <m:t>=[</m:t>
                    </m:r>
                    <m:r>
                      <a:rPr lang="es-CO" sz="1200" b="1" i="1">
                        <a:latin typeface="Cambria Math" panose="02040503050406030204" pitchFamily="18" charset="0"/>
                      </a:rPr>
                      <m:t>𝑽</m:t>
                    </m:r>
                    <m:r>
                      <a:rPr lang="es-CO" sz="1200" b="1" i="1" baseline="-25000">
                        <a:latin typeface="Cambria Math" panose="02040503050406030204" pitchFamily="18" charset="0"/>
                      </a:rPr>
                      <m:t>𝟎</m:t>
                    </m:r>
                    <m:r>
                      <a:rPr lang="es-CO" sz="1200" b="1" i="1">
                        <a:latin typeface="Cambria Math" panose="02040503050406030204" pitchFamily="18" charset="0"/>
                      </a:rPr>
                      <m:t>∗(</m:t>
                    </m:r>
                    <m:r>
                      <a:rPr lang="es-CO" sz="12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𝜷</m:t>
                    </m:r>
                    <m:r>
                      <a:rPr lang="es-CO" sz="12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−</m:t>
                    </m:r>
                    <m:r>
                      <a:rPr lang="es-CO" sz="12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𝜸</m:t>
                    </m:r>
                    <m:r>
                      <a:rPr lang="es-CO" sz="1200" b="1" i="1" baseline="-25000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𝑺𝑪𝑴</m:t>
                    </m:r>
                    <m:r>
                      <a:rPr lang="es-CO" sz="12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)]</m:t>
                    </m:r>
                  </m:oMath>
                </m:oMathPara>
              </a14:m>
              <a:endParaRPr lang="es-CO" sz="1200" b="1" i="1">
                <a:latin typeface="Times New Roman" panose="02020603050405020304" pitchFamily="18" charset="0"/>
                <a:cs typeface="Times New Roman" panose="02020603050405020304" pitchFamily="18" charset="0"/>
              </a:endParaRPr>
            </a:p>
          </xdr:txBody>
        </xdr:sp>
      </mc:Choice>
      <mc:Fallback xmlns="">
        <xdr:sp macro="" textlink="">
          <xdr:nvSpPr>
            <xdr:cNvPr id="6" name="CuadroTexto 5">
              <a:extLst>
                <a:ext uri="{FF2B5EF4-FFF2-40B4-BE49-F238E27FC236}">
                  <a16:creationId xmlns="" xmlns:a16="http://schemas.microsoft.com/office/drawing/2014/main" xmlns:a14="http://schemas.microsoft.com/office/drawing/2010/main" id="{00000000-0008-0000-0200-000006000000}"/>
                </a:ext>
              </a:extLst>
            </xdr:cNvPr>
            <xdr:cNvSpPr txBox="1"/>
          </xdr:nvSpPr>
          <xdr:spPr>
            <a:xfrm>
              <a:off x="6392492" y="26269950"/>
              <a:ext cx="1702892" cy="46159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:r>
                <a:rPr lang="es-CO" sz="12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𝝏𝑽𝒕/𝝏</a:t>
              </a:r>
              <a:r>
                <a:rPr lang="es-CO" sz="11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𝒕</a:t>
              </a:r>
              <a:r>
                <a:rPr lang="es-CO" sz="1100" b="1" i="0" baseline="-2500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𝑺𝑪𝑴</a:t>
              </a:r>
              <a:r>
                <a:rPr lang="es-CO" sz="1200" b="1" i="0">
                  <a:latin typeface="Cambria Math" panose="02040503050406030204" pitchFamily="18" charset="0"/>
                </a:rPr>
                <a:t>=[𝑽</a:t>
              </a:r>
              <a:r>
                <a:rPr lang="es-CO" sz="1200" b="1" i="0" baseline="-25000">
                  <a:latin typeface="Cambria Math" panose="02040503050406030204" pitchFamily="18" charset="0"/>
                </a:rPr>
                <a:t>𝟎</a:t>
              </a:r>
              <a:r>
                <a:rPr lang="es-CO" sz="1200" b="1" i="0">
                  <a:latin typeface="Cambria Math" panose="02040503050406030204" pitchFamily="18" charset="0"/>
                </a:rPr>
                <a:t>∗(</a:t>
              </a:r>
              <a:r>
                <a:rPr lang="es-CO" sz="12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𝜷−𝜸</a:t>
              </a:r>
              <a:r>
                <a:rPr lang="es-CO" sz="1200" b="1" i="0" baseline="-25000">
                  <a:latin typeface="Cambria Math" panose="02040503050406030204" pitchFamily="18" charset="0"/>
                  <a:ea typeface="Cambria Math" panose="02040503050406030204" pitchFamily="18" charset="0"/>
                </a:rPr>
                <a:t>𝑺𝑪𝑴</a:t>
              </a:r>
              <a:r>
                <a:rPr lang="es-CO" sz="12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)]</a:t>
              </a:r>
              <a:endParaRPr lang="es-CO" sz="1200" b="1" i="1">
                <a:latin typeface="Times New Roman" panose="02020603050405020304" pitchFamily="18" charset="0"/>
                <a:cs typeface="Times New Roman" panose="02020603050405020304" pitchFamily="18" charset="0"/>
              </a:endParaRPr>
            </a:p>
          </xdr:txBody>
        </xdr:sp>
      </mc:Fallback>
    </mc:AlternateContent>
    <xdr:clientData/>
  </xdr:oneCellAnchor>
  <xdr:oneCellAnchor>
    <xdr:from>
      <xdr:col>6</xdr:col>
      <xdr:colOff>269953</xdr:colOff>
      <xdr:row>70</xdr:row>
      <xdr:rowOff>12152</xdr:rowOff>
    </xdr:from>
    <xdr:ext cx="1894821" cy="444221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" name="CuadroTexto 6">
              <a:extLst>
                <a:ext uri="{FF2B5EF4-FFF2-40B4-BE49-F238E27FC236}">
                  <a16:creationId xmlns="" xmlns:a16="http://schemas.microsoft.com/office/drawing/2014/main" id="{00000000-0008-0000-0200-000007000000}"/>
                </a:ext>
              </a:extLst>
            </xdr:cNvPr>
            <xdr:cNvSpPr txBox="1"/>
          </xdr:nvSpPr>
          <xdr:spPr>
            <a:xfrm>
              <a:off x="6356428" y="26729777"/>
              <a:ext cx="1894821" cy="44422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"/>
                  </m:oMathParaPr>
                  <m:oMath xmlns:m="http://schemas.openxmlformats.org/officeDocument/2006/math">
                    <m:f>
                      <m:fPr>
                        <m:ctrlPr>
                          <a:rPr lang="es-CO" sz="1200" b="1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es-CO" sz="12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𝝏</m:t>
                        </m:r>
                        <m:r>
                          <a:rPr lang="es-CO" sz="12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𝑽𝒕</m:t>
                        </m:r>
                      </m:num>
                      <m:den>
                        <m:r>
                          <a:rPr lang="es-CO" sz="12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𝝏𝜸</m:t>
                        </m:r>
                        <m:r>
                          <a:rPr lang="es-CO" sz="1200" b="1" i="1" baseline="-25000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𝑹𝑺</m:t>
                        </m:r>
                      </m:den>
                    </m:f>
                    <m:r>
                      <a:rPr lang="es-CO" sz="1200" b="1" i="1">
                        <a:latin typeface="Cambria Math" panose="02040503050406030204" pitchFamily="18" charset="0"/>
                      </a:rPr>
                      <m:t>=[−</m:t>
                    </m:r>
                    <m:r>
                      <a:rPr lang="es-CO" sz="1200" b="1" i="1">
                        <a:latin typeface="Cambria Math" panose="02040503050406030204" pitchFamily="18" charset="0"/>
                      </a:rPr>
                      <m:t>𝑽</m:t>
                    </m:r>
                    <m:r>
                      <a:rPr lang="es-CO" sz="1200" b="1" i="1" baseline="-25000">
                        <a:latin typeface="Cambria Math" panose="02040503050406030204" pitchFamily="18" charset="0"/>
                      </a:rPr>
                      <m:t>𝟎</m:t>
                    </m:r>
                    <m:r>
                      <a:rPr lang="es-CO" sz="1200" b="1" i="1">
                        <a:latin typeface="Cambria Math" panose="02040503050406030204" pitchFamily="18" charset="0"/>
                      </a:rPr>
                      <m:t>∗(</m:t>
                    </m:r>
                    <m:r>
                      <a:rPr lang="es-CO" sz="1200" b="1" i="1">
                        <a:latin typeface="Cambria Math" panose="02040503050406030204" pitchFamily="18" charset="0"/>
                      </a:rPr>
                      <m:t>𝒕</m:t>
                    </m:r>
                    <m:r>
                      <a:rPr lang="es-CO" sz="1200" b="1" i="1" baseline="-25000">
                        <a:latin typeface="Cambria Math" panose="02040503050406030204" pitchFamily="18" charset="0"/>
                      </a:rPr>
                      <m:t>𝟎</m:t>
                    </m:r>
                    <m:r>
                      <a:rPr lang="es-CO" sz="1200" b="1" i="1" baseline="-25000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𝑹𝑺</m:t>
                    </m:r>
                    <m:r>
                      <a:rPr lang="es-CO" sz="12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−</m:t>
                    </m:r>
                    <m:r>
                      <a:rPr lang="es-CO" sz="12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𝒕</m:t>
                    </m:r>
                    <m:r>
                      <a:rPr lang="es-CO" sz="1100" b="1" i="1" baseline="-2500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𝑹𝑺</m:t>
                    </m:r>
                    <m:r>
                      <a:rPr lang="es-CO" sz="12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)]</m:t>
                    </m:r>
                  </m:oMath>
                </m:oMathPara>
              </a14:m>
              <a:endParaRPr lang="es-CO" sz="1200" b="1" i="1">
                <a:latin typeface="Times New Roman" panose="02020603050405020304" pitchFamily="18" charset="0"/>
                <a:cs typeface="Times New Roman" panose="02020603050405020304" pitchFamily="18" charset="0"/>
              </a:endParaRPr>
            </a:p>
          </xdr:txBody>
        </xdr:sp>
      </mc:Choice>
      <mc:Fallback xmlns="">
        <xdr:sp macro="" textlink="">
          <xdr:nvSpPr>
            <xdr:cNvPr id="7" name="CuadroTexto 6">
              <a:extLst>
                <a:ext uri="{FF2B5EF4-FFF2-40B4-BE49-F238E27FC236}">
                  <a16:creationId xmlns="" xmlns:a16="http://schemas.microsoft.com/office/drawing/2014/main" xmlns:a14="http://schemas.microsoft.com/office/drawing/2010/main" id="{00000000-0008-0000-0200-000007000000}"/>
                </a:ext>
              </a:extLst>
            </xdr:cNvPr>
            <xdr:cNvSpPr txBox="1"/>
          </xdr:nvSpPr>
          <xdr:spPr>
            <a:xfrm>
              <a:off x="6356428" y="26729777"/>
              <a:ext cx="1894821" cy="44422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:r>
                <a:rPr lang="es-CO" sz="12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𝝏𝑽𝒕/𝝏𝜸</a:t>
              </a:r>
              <a:r>
                <a:rPr lang="es-CO" sz="1200" b="1" i="0" baseline="-25000">
                  <a:latin typeface="Cambria Math" panose="02040503050406030204" pitchFamily="18" charset="0"/>
                  <a:ea typeface="Cambria Math" panose="02040503050406030204" pitchFamily="18" charset="0"/>
                </a:rPr>
                <a:t>𝑹𝑺</a:t>
              </a:r>
              <a:r>
                <a:rPr lang="es-CO" sz="1200" b="1" i="0">
                  <a:latin typeface="Cambria Math" panose="02040503050406030204" pitchFamily="18" charset="0"/>
                </a:rPr>
                <a:t>=[−𝑽</a:t>
              </a:r>
              <a:r>
                <a:rPr lang="es-CO" sz="1200" b="1" i="0" baseline="-25000">
                  <a:latin typeface="Cambria Math" panose="02040503050406030204" pitchFamily="18" charset="0"/>
                </a:rPr>
                <a:t>𝟎</a:t>
              </a:r>
              <a:r>
                <a:rPr lang="es-CO" sz="1200" b="1" i="0">
                  <a:latin typeface="Cambria Math" panose="02040503050406030204" pitchFamily="18" charset="0"/>
                </a:rPr>
                <a:t>∗(𝒕</a:t>
              </a:r>
              <a:r>
                <a:rPr lang="es-CO" sz="1200" b="1" i="0" baseline="-25000">
                  <a:latin typeface="Cambria Math" panose="02040503050406030204" pitchFamily="18" charset="0"/>
                </a:rPr>
                <a:t>𝟎</a:t>
              </a:r>
              <a:r>
                <a:rPr lang="es-CO" sz="1200" b="1" i="0" baseline="-25000">
                  <a:latin typeface="Cambria Math" panose="02040503050406030204" pitchFamily="18" charset="0"/>
                  <a:ea typeface="Cambria Math" panose="02040503050406030204" pitchFamily="18" charset="0"/>
                </a:rPr>
                <a:t>𝑹𝑺</a:t>
              </a:r>
              <a:r>
                <a:rPr lang="es-CO" sz="12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−𝒕</a:t>
              </a:r>
              <a:r>
                <a:rPr lang="es-CO" sz="1100" b="1" i="0" baseline="-2500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𝑹𝑺</a:t>
              </a:r>
              <a:r>
                <a:rPr lang="es-CO" sz="12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)]</a:t>
              </a:r>
              <a:endParaRPr lang="es-CO" sz="1200" b="1" i="1">
                <a:latin typeface="Times New Roman" panose="02020603050405020304" pitchFamily="18" charset="0"/>
                <a:cs typeface="Times New Roman" panose="02020603050405020304" pitchFamily="18" charset="0"/>
              </a:endParaRPr>
            </a:p>
          </xdr:txBody>
        </xdr:sp>
      </mc:Fallback>
    </mc:AlternateContent>
    <xdr:clientData/>
  </xdr:oneCellAnchor>
  <xdr:oneCellAnchor>
    <xdr:from>
      <xdr:col>6</xdr:col>
      <xdr:colOff>228469</xdr:colOff>
      <xdr:row>72</xdr:row>
      <xdr:rowOff>28575</xdr:rowOff>
    </xdr:from>
    <xdr:ext cx="1800356" cy="42079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8" name="CuadroTexto 7">
              <a:extLst>
                <a:ext uri="{FF2B5EF4-FFF2-40B4-BE49-F238E27FC236}">
                  <a16:creationId xmlns="" xmlns:a16="http://schemas.microsoft.com/office/drawing/2014/main" id="{00000000-0008-0000-0200-000008000000}"/>
                </a:ext>
              </a:extLst>
            </xdr:cNvPr>
            <xdr:cNvSpPr txBox="1"/>
          </xdr:nvSpPr>
          <xdr:spPr>
            <a:xfrm>
              <a:off x="6314944" y="27184350"/>
              <a:ext cx="1800356" cy="42079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"/>
                  </m:oMathParaPr>
                  <m:oMath xmlns:m="http://schemas.openxmlformats.org/officeDocument/2006/math">
                    <m:f>
                      <m:fPr>
                        <m:ctrlPr>
                          <a:rPr lang="es-CO" sz="1200" b="1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es-CO" sz="12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𝝏</m:t>
                        </m:r>
                        <m:r>
                          <a:rPr lang="es-CO" sz="12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𝑽𝒕</m:t>
                        </m:r>
                      </m:num>
                      <m:den>
                        <m:r>
                          <a:rPr lang="es-CO" sz="12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𝝏𝜸</m:t>
                        </m:r>
                        <m:r>
                          <a:rPr lang="es-CO" sz="1200" b="1" i="1" baseline="-25000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𝑺𝑪𝑴</m:t>
                        </m:r>
                      </m:den>
                    </m:f>
                    <m:r>
                      <a:rPr lang="es-CO" sz="1200" b="1" i="1">
                        <a:latin typeface="Cambria Math" panose="02040503050406030204" pitchFamily="18" charset="0"/>
                      </a:rPr>
                      <m:t>=[</m:t>
                    </m:r>
                    <m:r>
                      <a:rPr lang="es-CO" sz="1200" b="1" i="1">
                        <a:latin typeface="Cambria Math" panose="02040503050406030204" pitchFamily="18" charset="0"/>
                      </a:rPr>
                      <m:t>𝑽</m:t>
                    </m:r>
                    <m:r>
                      <a:rPr lang="es-CO" sz="1200" b="1" i="1" baseline="-25000">
                        <a:latin typeface="Cambria Math" panose="02040503050406030204" pitchFamily="18" charset="0"/>
                      </a:rPr>
                      <m:t>𝟎</m:t>
                    </m:r>
                    <m:r>
                      <a:rPr lang="es-CO" sz="1200" b="1" i="1">
                        <a:latin typeface="Cambria Math" panose="02040503050406030204" pitchFamily="18" charset="0"/>
                      </a:rPr>
                      <m:t>∗(</m:t>
                    </m:r>
                    <m:r>
                      <a:rPr lang="es-CO" sz="1200" b="1" i="1">
                        <a:latin typeface="Cambria Math" panose="02040503050406030204" pitchFamily="18" charset="0"/>
                      </a:rPr>
                      <m:t>𝒕</m:t>
                    </m:r>
                    <m:r>
                      <a:rPr lang="es-CO" sz="12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−</m:t>
                    </m:r>
                    <m:r>
                      <a:rPr lang="es-CO" sz="12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𝒕𝑺𝑪𝑴</m:t>
                    </m:r>
                    <m:r>
                      <a:rPr lang="es-CO" sz="12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)]</m:t>
                    </m:r>
                  </m:oMath>
                </m:oMathPara>
              </a14:m>
              <a:endParaRPr lang="es-CO" sz="1200" b="1" i="1">
                <a:latin typeface="Times New Roman" panose="02020603050405020304" pitchFamily="18" charset="0"/>
                <a:cs typeface="Times New Roman" panose="02020603050405020304" pitchFamily="18" charset="0"/>
              </a:endParaRPr>
            </a:p>
          </xdr:txBody>
        </xdr:sp>
      </mc:Choice>
      <mc:Fallback xmlns="">
        <xdr:sp macro="" textlink="">
          <xdr:nvSpPr>
            <xdr:cNvPr id="8" name="CuadroTexto 7">
              <a:extLst>
                <a:ext uri="{FF2B5EF4-FFF2-40B4-BE49-F238E27FC236}">
                  <a16:creationId xmlns="" xmlns:a16="http://schemas.microsoft.com/office/drawing/2014/main" xmlns:a14="http://schemas.microsoft.com/office/drawing/2010/main" id="{00000000-0008-0000-0200-000008000000}"/>
                </a:ext>
              </a:extLst>
            </xdr:cNvPr>
            <xdr:cNvSpPr txBox="1"/>
          </xdr:nvSpPr>
          <xdr:spPr>
            <a:xfrm>
              <a:off x="6314944" y="27184350"/>
              <a:ext cx="1800356" cy="42079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:r>
                <a:rPr lang="es-CO" sz="12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𝝏𝑽𝒕/𝝏𝜸</a:t>
              </a:r>
              <a:r>
                <a:rPr lang="es-CO" sz="1200" b="1" i="0" baseline="-25000">
                  <a:latin typeface="Cambria Math" panose="02040503050406030204" pitchFamily="18" charset="0"/>
                  <a:ea typeface="Cambria Math" panose="02040503050406030204" pitchFamily="18" charset="0"/>
                </a:rPr>
                <a:t>𝑺𝑪𝑴</a:t>
              </a:r>
              <a:r>
                <a:rPr lang="es-CO" sz="1200" b="1" i="0">
                  <a:latin typeface="Cambria Math" panose="02040503050406030204" pitchFamily="18" charset="0"/>
                </a:rPr>
                <a:t>=[𝑽</a:t>
              </a:r>
              <a:r>
                <a:rPr lang="es-CO" sz="1200" b="1" i="0" baseline="-25000">
                  <a:latin typeface="Cambria Math" panose="02040503050406030204" pitchFamily="18" charset="0"/>
                </a:rPr>
                <a:t>𝟎</a:t>
              </a:r>
              <a:r>
                <a:rPr lang="es-CO" sz="1200" b="1" i="0">
                  <a:latin typeface="Cambria Math" panose="02040503050406030204" pitchFamily="18" charset="0"/>
                </a:rPr>
                <a:t>∗(𝒕</a:t>
              </a:r>
              <a:r>
                <a:rPr lang="es-CO" sz="12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−𝒕𝑺𝑪𝑴)]</a:t>
              </a:r>
              <a:endParaRPr lang="es-CO" sz="1200" b="1" i="1">
                <a:latin typeface="Times New Roman" panose="02020603050405020304" pitchFamily="18" charset="0"/>
                <a:cs typeface="Times New Roman" panose="02020603050405020304" pitchFamily="18" charset="0"/>
              </a:endParaRPr>
            </a:p>
          </xdr:txBody>
        </xdr:sp>
      </mc:Fallback>
    </mc:AlternateContent>
    <xdr:clientData/>
  </xdr:oneCellAnchor>
  <xdr:oneCellAnchor>
    <xdr:from>
      <xdr:col>6</xdr:col>
      <xdr:colOff>180975</xdr:colOff>
      <xdr:row>74</xdr:row>
      <xdr:rowOff>38034</xdr:rowOff>
    </xdr:from>
    <xdr:ext cx="2019300" cy="411878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9" name="CuadroTexto 8">
              <a:extLst>
                <a:ext uri="{FF2B5EF4-FFF2-40B4-BE49-F238E27FC236}">
                  <a16:creationId xmlns="" xmlns:a16="http://schemas.microsoft.com/office/drawing/2014/main" id="{00000000-0008-0000-0200-000009000000}"/>
                </a:ext>
              </a:extLst>
            </xdr:cNvPr>
            <xdr:cNvSpPr txBox="1"/>
          </xdr:nvSpPr>
          <xdr:spPr>
            <a:xfrm>
              <a:off x="6267450" y="27631959"/>
              <a:ext cx="2019300" cy="41187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"/>
                  </m:oMathParaPr>
                  <m:oMath xmlns:m="http://schemas.openxmlformats.org/officeDocument/2006/math">
                    <m:f>
                      <m:fPr>
                        <m:ctrlPr>
                          <a:rPr lang="es-CO" sz="1200" b="1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es-CO" sz="12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𝝏</m:t>
                        </m:r>
                        <m:r>
                          <a:rPr lang="es-CO" sz="12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𝑽𝒕</m:t>
                        </m:r>
                      </m:num>
                      <m:den>
                        <m:r>
                          <a:rPr lang="es-CO" sz="12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𝝏𝜷</m:t>
                        </m:r>
                      </m:den>
                    </m:f>
                    <m:r>
                      <a:rPr lang="es-CO" sz="1200" b="1" i="1">
                        <a:latin typeface="Cambria Math" panose="02040503050406030204" pitchFamily="18" charset="0"/>
                      </a:rPr>
                      <m:t>=[</m:t>
                    </m:r>
                    <m:r>
                      <a:rPr lang="es-CO" sz="1200" b="1" i="1">
                        <a:latin typeface="Cambria Math" panose="02040503050406030204" pitchFamily="18" charset="0"/>
                      </a:rPr>
                      <m:t>𝑽</m:t>
                    </m:r>
                    <m:r>
                      <a:rPr lang="es-CO" sz="1200" b="1" i="1" baseline="-25000">
                        <a:latin typeface="Cambria Math" panose="02040503050406030204" pitchFamily="18" charset="0"/>
                      </a:rPr>
                      <m:t>𝟎</m:t>
                    </m:r>
                    <m:r>
                      <a:rPr lang="es-CO" sz="1200" b="1" i="1">
                        <a:latin typeface="Cambria Math" panose="02040503050406030204" pitchFamily="18" charset="0"/>
                      </a:rPr>
                      <m:t>∗(</m:t>
                    </m:r>
                    <m:r>
                      <a:rPr lang="es-CO" sz="1200" b="1" i="1">
                        <a:latin typeface="Cambria Math" panose="02040503050406030204" pitchFamily="18" charset="0"/>
                      </a:rPr>
                      <m:t>𝒕𝑺𝑪𝑴</m:t>
                    </m:r>
                    <m:r>
                      <a:rPr lang="es-CO" sz="12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−</m:t>
                    </m:r>
                    <m:r>
                      <a:rPr lang="es-CO" sz="12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𝒕𝑹𝑺</m:t>
                    </m:r>
                    <m:r>
                      <a:rPr lang="es-CO" sz="12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)]</m:t>
                    </m:r>
                  </m:oMath>
                </m:oMathPara>
              </a14:m>
              <a:endParaRPr lang="es-CO" sz="1200" b="1" i="1">
                <a:latin typeface="Times New Roman" panose="02020603050405020304" pitchFamily="18" charset="0"/>
                <a:cs typeface="Times New Roman" panose="02020603050405020304" pitchFamily="18" charset="0"/>
              </a:endParaRPr>
            </a:p>
          </xdr:txBody>
        </xdr:sp>
      </mc:Choice>
      <mc:Fallback xmlns="">
        <xdr:sp macro="" textlink="">
          <xdr:nvSpPr>
            <xdr:cNvPr id="9" name="CuadroTexto 8">
              <a:extLst>
                <a:ext uri="{FF2B5EF4-FFF2-40B4-BE49-F238E27FC236}">
                  <a16:creationId xmlns="" xmlns:a16="http://schemas.microsoft.com/office/drawing/2014/main" xmlns:a14="http://schemas.microsoft.com/office/drawing/2010/main" id="{00000000-0008-0000-0200-000009000000}"/>
                </a:ext>
              </a:extLst>
            </xdr:cNvPr>
            <xdr:cNvSpPr txBox="1"/>
          </xdr:nvSpPr>
          <xdr:spPr>
            <a:xfrm>
              <a:off x="6267450" y="27631959"/>
              <a:ext cx="2019300" cy="41187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:r>
                <a:rPr lang="es-CO" sz="12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𝝏𝑽𝒕/𝝏𝜷</a:t>
              </a:r>
              <a:r>
                <a:rPr lang="es-CO" sz="1200" b="1" i="0">
                  <a:latin typeface="Cambria Math" panose="02040503050406030204" pitchFamily="18" charset="0"/>
                </a:rPr>
                <a:t>=[𝑽</a:t>
              </a:r>
              <a:r>
                <a:rPr lang="es-CO" sz="1200" b="1" i="0" baseline="-25000">
                  <a:latin typeface="Cambria Math" panose="02040503050406030204" pitchFamily="18" charset="0"/>
                </a:rPr>
                <a:t>𝟎</a:t>
              </a:r>
              <a:r>
                <a:rPr lang="es-CO" sz="1200" b="1" i="0">
                  <a:latin typeface="Cambria Math" panose="02040503050406030204" pitchFamily="18" charset="0"/>
                </a:rPr>
                <a:t>∗(𝒕𝑺𝑪𝑴</a:t>
              </a:r>
              <a:r>
                <a:rPr lang="es-CO" sz="12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−𝒕𝑹𝑺)]</a:t>
              </a:r>
              <a:endParaRPr lang="es-CO" sz="1200" b="1" i="1">
                <a:latin typeface="Times New Roman" panose="02020603050405020304" pitchFamily="18" charset="0"/>
                <a:cs typeface="Times New Roman" panose="02020603050405020304" pitchFamily="18" charset="0"/>
              </a:endParaRPr>
            </a:p>
          </xdr:txBody>
        </xdr:sp>
      </mc:Fallback>
    </mc:AlternateContent>
    <xdr:clientData/>
  </xdr:oneCellAnchor>
  <xdr:oneCellAnchor>
    <xdr:from>
      <xdr:col>6</xdr:col>
      <xdr:colOff>343786</xdr:colOff>
      <xdr:row>76</xdr:row>
      <xdr:rowOff>38100</xdr:rowOff>
    </xdr:from>
    <xdr:ext cx="951614" cy="38665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0" name="CuadroTexto 9">
              <a:extLst>
                <a:ext uri="{FF2B5EF4-FFF2-40B4-BE49-F238E27FC236}">
                  <a16:creationId xmlns="" xmlns:a16="http://schemas.microsoft.com/office/drawing/2014/main" id="{00000000-0008-0000-0200-00000A000000}"/>
                </a:ext>
              </a:extLst>
            </xdr:cNvPr>
            <xdr:cNvSpPr txBox="1"/>
          </xdr:nvSpPr>
          <xdr:spPr>
            <a:xfrm>
              <a:off x="6430261" y="28070175"/>
              <a:ext cx="951614" cy="38665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"/>
                  </m:oMathParaPr>
                  <m:oMath xmlns:m="http://schemas.openxmlformats.org/officeDocument/2006/math">
                    <m:f>
                      <m:fPr>
                        <m:ctrlPr>
                          <a:rPr lang="es-CO" sz="1200" b="1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es-CO" sz="12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𝝏</m:t>
                        </m:r>
                        <m:r>
                          <a:rPr lang="es-CO" sz="12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𝑽𝒕</m:t>
                        </m:r>
                      </m:num>
                      <m:den>
                        <m:r>
                          <a:rPr lang="es-CO" sz="12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𝝏𝜹</m:t>
                        </m:r>
                        <m:r>
                          <a:rPr lang="es-CO" sz="12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𝑽𝒎𝒆𝒏</m:t>
                        </m:r>
                      </m:den>
                    </m:f>
                    <m:r>
                      <a:rPr lang="es-CO" sz="1200" b="1" i="1">
                        <a:latin typeface="Cambria Math" panose="02040503050406030204" pitchFamily="18" charset="0"/>
                      </a:rPr>
                      <m:t>=</m:t>
                    </m:r>
                    <m:r>
                      <a:rPr lang="es-CO" sz="1200" b="1" i="1">
                        <a:latin typeface="Cambria Math" panose="02040503050406030204" pitchFamily="18" charset="0"/>
                      </a:rPr>
                      <m:t>𝟏</m:t>
                    </m:r>
                  </m:oMath>
                </m:oMathPara>
              </a14:m>
              <a:endParaRPr lang="es-CO" sz="1200" b="1" i="1">
                <a:latin typeface="Times New Roman" panose="02020603050405020304" pitchFamily="18" charset="0"/>
                <a:cs typeface="Times New Roman" panose="02020603050405020304" pitchFamily="18" charset="0"/>
              </a:endParaRPr>
            </a:p>
          </xdr:txBody>
        </xdr:sp>
      </mc:Choice>
      <mc:Fallback xmlns="">
        <xdr:sp macro="" textlink="">
          <xdr:nvSpPr>
            <xdr:cNvPr id="10" name="CuadroTexto 9">
              <a:extLst>
                <a:ext uri="{FF2B5EF4-FFF2-40B4-BE49-F238E27FC236}">
                  <a16:creationId xmlns="" xmlns:a16="http://schemas.microsoft.com/office/drawing/2014/main" xmlns:a14="http://schemas.microsoft.com/office/drawing/2010/main" id="{00000000-0008-0000-0200-00000A000000}"/>
                </a:ext>
              </a:extLst>
            </xdr:cNvPr>
            <xdr:cNvSpPr txBox="1"/>
          </xdr:nvSpPr>
          <xdr:spPr>
            <a:xfrm>
              <a:off x="6430261" y="28070175"/>
              <a:ext cx="951614" cy="38665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:r>
                <a:rPr lang="es-CO" sz="12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𝝏𝑽𝒕/𝝏𝜹𝑽𝒎𝒆𝒏</a:t>
              </a:r>
              <a:r>
                <a:rPr lang="es-CO" sz="1200" b="1" i="0">
                  <a:latin typeface="Cambria Math" panose="02040503050406030204" pitchFamily="18" charset="0"/>
                </a:rPr>
                <a:t>=𝟏</a:t>
              </a:r>
              <a:endParaRPr lang="es-CO" sz="1200" b="1" i="1">
                <a:latin typeface="Times New Roman" panose="02020603050405020304" pitchFamily="18" charset="0"/>
                <a:cs typeface="Times New Roman" panose="02020603050405020304" pitchFamily="18" charset="0"/>
              </a:endParaRPr>
            </a:p>
          </xdr:txBody>
        </xdr:sp>
      </mc:Fallback>
    </mc:AlternateContent>
    <xdr:clientData/>
  </xdr:oneCellAnchor>
  <xdr:oneCellAnchor>
    <xdr:from>
      <xdr:col>6</xdr:col>
      <xdr:colOff>218001</xdr:colOff>
      <xdr:row>78</xdr:row>
      <xdr:rowOff>112059</xdr:rowOff>
    </xdr:from>
    <xdr:ext cx="1115500" cy="39579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1" name="CuadroTexto 10">
              <a:extLst>
                <a:ext uri="{FF2B5EF4-FFF2-40B4-BE49-F238E27FC236}">
                  <a16:creationId xmlns="" xmlns:a16="http://schemas.microsoft.com/office/drawing/2014/main" id="{00000000-0008-0000-0200-00000B000000}"/>
                </a:ext>
              </a:extLst>
            </xdr:cNvPr>
            <xdr:cNvSpPr txBox="1"/>
          </xdr:nvSpPr>
          <xdr:spPr>
            <a:xfrm>
              <a:off x="6304476" y="28525134"/>
              <a:ext cx="1115500" cy="39579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"/>
                  </m:oMathParaPr>
                  <m:oMath xmlns:m="http://schemas.openxmlformats.org/officeDocument/2006/math">
                    <m:f>
                      <m:fPr>
                        <m:ctrlPr>
                          <a:rPr lang="es-CO" sz="1200" b="1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es-CO" sz="12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𝝏</m:t>
                        </m:r>
                        <m:r>
                          <a:rPr lang="es-CO" sz="12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𝑽𝒕</m:t>
                        </m:r>
                      </m:num>
                      <m:den>
                        <m:r>
                          <a:rPr lang="es-CO" sz="12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𝝏𝜹</m:t>
                        </m:r>
                        <m:r>
                          <a:rPr lang="es-CO" sz="12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𝑽𝒓𝒆𝒑</m:t>
                        </m:r>
                      </m:den>
                    </m:f>
                    <m:r>
                      <a:rPr lang="es-CO" sz="1200" b="1" i="1">
                        <a:latin typeface="Cambria Math" panose="02040503050406030204" pitchFamily="18" charset="0"/>
                      </a:rPr>
                      <m:t>= </m:t>
                    </m:r>
                    <m:r>
                      <a:rPr lang="es-CO" sz="1200" b="1" i="1">
                        <a:latin typeface="Cambria Math" panose="02040503050406030204" pitchFamily="18" charset="0"/>
                      </a:rPr>
                      <m:t>𝟏</m:t>
                    </m:r>
                  </m:oMath>
                </m:oMathPara>
              </a14:m>
              <a:endParaRPr lang="es-CO" sz="1200" b="1" i="1">
                <a:latin typeface="Times New Roman" panose="02020603050405020304" pitchFamily="18" charset="0"/>
                <a:cs typeface="Times New Roman" panose="02020603050405020304" pitchFamily="18" charset="0"/>
              </a:endParaRPr>
            </a:p>
          </xdr:txBody>
        </xdr:sp>
      </mc:Choice>
      <mc:Fallback xmlns="">
        <xdr:sp macro="" textlink="">
          <xdr:nvSpPr>
            <xdr:cNvPr id="11" name="CuadroTexto 10">
              <a:extLst>
                <a:ext uri="{FF2B5EF4-FFF2-40B4-BE49-F238E27FC236}">
                  <a16:creationId xmlns="" xmlns:a16="http://schemas.microsoft.com/office/drawing/2014/main" xmlns:a14="http://schemas.microsoft.com/office/drawing/2010/main" id="{00000000-0008-0000-0200-00000B000000}"/>
                </a:ext>
              </a:extLst>
            </xdr:cNvPr>
            <xdr:cNvSpPr txBox="1"/>
          </xdr:nvSpPr>
          <xdr:spPr>
            <a:xfrm>
              <a:off x="6304476" y="28525134"/>
              <a:ext cx="1115500" cy="39579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:r>
                <a:rPr lang="es-CO" sz="12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𝝏𝑽𝒕/𝝏𝜹𝑽𝒓𝒆𝒑</a:t>
              </a:r>
              <a:r>
                <a:rPr lang="es-CO" sz="1200" b="1" i="0">
                  <a:latin typeface="Cambria Math" panose="02040503050406030204" pitchFamily="18" charset="0"/>
                </a:rPr>
                <a:t>= 𝟏</a:t>
              </a:r>
              <a:endParaRPr lang="es-CO" sz="1200" b="1" i="1">
                <a:latin typeface="Times New Roman" panose="02020603050405020304" pitchFamily="18" charset="0"/>
                <a:cs typeface="Times New Roman" panose="02020603050405020304" pitchFamily="18" charset="0"/>
              </a:endParaRPr>
            </a:p>
          </xdr:txBody>
        </xdr:sp>
      </mc:Fallback>
    </mc:AlternateContent>
    <xdr:clientData/>
  </xdr:oneCellAnchor>
  <xdr:oneCellAnchor>
    <xdr:from>
      <xdr:col>6</xdr:col>
      <xdr:colOff>152059</xdr:colOff>
      <xdr:row>80</xdr:row>
      <xdr:rowOff>53386</xdr:rowOff>
    </xdr:from>
    <xdr:ext cx="1111805" cy="39220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2" name="CuadroTexto 11">
              <a:extLst>
                <a:ext uri="{FF2B5EF4-FFF2-40B4-BE49-F238E27FC236}">
                  <a16:creationId xmlns="" xmlns:a16="http://schemas.microsoft.com/office/drawing/2014/main" id="{00000000-0008-0000-0200-00000C000000}"/>
                </a:ext>
              </a:extLst>
            </xdr:cNvPr>
            <xdr:cNvSpPr txBox="1"/>
          </xdr:nvSpPr>
          <xdr:spPr>
            <a:xfrm>
              <a:off x="6238534" y="28961761"/>
              <a:ext cx="1111805" cy="39220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"/>
                  </m:oMathParaPr>
                  <m:oMath xmlns:m="http://schemas.openxmlformats.org/officeDocument/2006/math">
                    <m:f>
                      <m:fPr>
                        <m:ctrlPr>
                          <a:rPr lang="es-CO" sz="1200" b="1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es-CO" sz="12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𝝏</m:t>
                        </m:r>
                        <m:r>
                          <a:rPr lang="es-CO" sz="12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𝑽𝒕</m:t>
                        </m:r>
                      </m:num>
                      <m:den>
                        <m:r>
                          <a:rPr lang="es-CO" sz="12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𝝏𝜹</m:t>
                        </m:r>
                        <m:r>
                          <a:rPr lang="es-CO" sz="12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𝑽𝒂𝒅𝒅</m:t>
                        </m:r>
                      </m:den>
                    </m:f>
                    <m:r>
                      <a:rPr lang="es-CO" sz="1200" b="1" i="1">
                        <a:latin typeface="Cambria Math" panose="02040503050406030204" pitchFamily="18" charset="0"/>
                      </a:rPr>
                      <m:t>=</m:t>
                    </m:r>
                    <m:r>
                      <a:rPr lang="es-CO" sz="1200" b="1" i="1">
                        <a:latin typeface="Cambria Math" panose="02040503050406030204" pitchFamily="18" charset="0"/>
                      </a:rPr>
                      <m:t>𝟏</m:t>
                    </m:r>
                  </m:oMath>
                </m:oMathPara>
              </a14:m>
              <a:endParaRPr lang="es-CO" sz="1200" b="1" i="1">
                <a:latin typeface="Times New Roman" panose="02020603050405020304" pitchFamily="18" charset="0"/>
                <a:cs typeface="Times New Roman" panose="02020603050405020304" pitchFamily="18" charset="0"/>
              </a:endParaRPr>
            </a:p>
          </xdr:txBody>
        </xdr:sp>
      </mc:Choice>
      <mc:Fallback xmlns="">
        <xdr:sp macro="" textlink="">
          <xdr:nvSpPr>
            <xdr:cNvPr id="12" name="CuadroTexto 11">
              <a:extLst>
                <a:ext uri="{FF2B5EF4-FFF2-40B4-BE49-F238E27FC236}">
                  <a16:creationId xmlns="" xmlns:a16="http://schemas.microsoft.com/office/drawing/2014/main" xmlns:a14="http://schemas.microsoft.com/office/drawing/2010/main" id="{00000000-0008-0000-0200-00000C000000}"/>
                </a:ext>
              </a:extLst>
            </xdr:cNvPr>
            <xdr:cNvSpPr txBox="1"/>
          </xdr:nvSpPr>
          <xdr:spPr>
            <a:xfrm>
              <a:off x="6238534" y="28961761"/>
              <a:ext cx="1111805" cy="39220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:r>
                <a:rPr lang="es-CO" sz="12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𝝏𝑽𝒕/𝝏𝜹𝑽𝒂𝒅𝒅</a:t>
              </a:r>
              <a:r>
                <a:rPr lang="es-CO" sz="1200" b="1" i="0">
                  <a:latin typeface="Cambria Math" panose="02040503050406030204" pitchFamily="18" charset="0"/>
                </a:rPr>
                <a:t>=𝟏</a:t>
              </a:r>
              <a:endParaRPr lang="es-CO" sz="1200" b="1" i="1">
                <a:latin typeface="Times New Roman" panose="02020603050405020304" pitchFamily="18" charset="0"/>
                <a:cs typeface="Times New Roman" panose="02020603050405020304" pitchFamily="18" charset="0"/>
              </a:endParaRPr>
            </a:p>
          </xdr:txBody>
        </xdr:sp>
      </mc:Fallback>
    </mc:AlternateContent>
    <xdr:clientData/>
  </xdr:oneCellAnchor>
  <xdr:oneCellAnchor>
    <xdr:from>
      <xdr:col>13</xdr:col>
      <xdr:colOff>385920</xdr:colOff>
      <xdr:row>73</xdr:row>
      <xdr:rowOff>1989</xdr:rowOff>
    </xdr:from>
    <xdr:ext cx="240010" cy="33337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3" name="CuadroTexto 12">
              <a:extLst>
                <a:ext uri="{FF2B5EF4-FFF2-40B4-BE49-F238E27FC236}">
                  <a16:creationId xmlns="" xmlns:a16="http://schemas.microsoft.com/office/drawing/2014/main" id="{00000000-0008-0000-0200-00000D000000}"/>
                </a:ext>
              </a:extLst>
            </xdr:cNvPr>
            <xdr:cNvSpPr txBox="1"/>
          </xdr:nvSpPr>
          <xdr:spPr>
            <a:xfrm>
              <a:off x="12177870" y="27214914"/>
              <a:ext cx="240010" cy="33337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ctr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4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4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𝜸</m:t>
                        </m:r>
                      </m:e>
                      <m:sub>
                        <m:r>
                          <a:rPr lang="es-CO" sz="1400" b="1" i="1" baseline="-25000">
                            <a:latin typeface="Cambria Math" panose="02040503050406030204" pitchFamily="18" charset="0"/>
                          </a:rPr>
                          <m:t>𝑹𝑺</m:t>
                        </m:r>
                      </m:sub>
                    </m:sSub>
                  </m:oMath>
                </m:oMathPara>
              </a14:m>
              <a:endParaRPr lang="es-CO" sz="1400" b="1"/>
            </a:p>
          </xdr:txBody>
        </xdr:sp>
      </mc:Choice>
      <mc:Fallback xmlns="">
        <xdr:sp macro="" textlink="">
          <xdr:nvSpPr>
            <xdr:cNvPr id="13" name="CuadroTexto 12">
              <a:extLst>
                <a:ext uri="{FF2B5EF4-FFF2-40B4-BE49-F238E27FC236}">
                  <a16:creationId xmlns="" xmlns:a16="http://schemas.microsoft.com/office/drawing/2014/main" xmlns:a14="http://schemas.microsoft.com/office/drawing/2010/main" id="{00000000-0008-0000-0200-00000D000000}"/>
                </a:ext>
              </a:extLst>
            </xdr:cNvPr>
            <xdr:cNvSpPr txBox="1"/>
          </xdr:nvSpPr>
          <xdr:spPr>
            <a:xfrm>
              <a:off x="12177870" y="27214914"/>
              <a:ext cx="240010" cy="33337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ctr">
              <a:noAutofit/>
            </a:bodyPr>
            <a:lstStyle/>
            <a:p>
              <a:pPr/>
              <a:r>
                <a:rPr lang="es-CO" sz="14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𝜸_</a:t>
              </a:r>
              <a:r>
                <a:rPr lang="es-CO" sz="1400" b="1" i="0" baseline="-25000">
                  <a:latin typeface="Cambria Math" panose="02040503050406030204" pitchFamily="18" charset="0"/>
                </a:rPr>
                <a:t>𝑹𝑺</a:t>
              </a:r>
              <a:endParaRPr lang="es-CO" sz="1400" b="1"/>
            </a:p>
          </xdr:txBody>
        </xdr:sp>
      </mc:Fallback>
    </mc:AlternateContent>
    <xdr:clientData/>
  </xdr:oneCellAnchor>
  <xdr:oneCellAnchor>
    <xdr:from>
      <xdr:col>13</xdr:col>
      <xdr:colOff>353366</xdr:colOff>
      <xdr:row>71</xdr:row>
      <xdr:rowOff>1</xdr:rowOff>
    </xdr:from>
    <xdr:ext cx="326991" cy="35232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4" name="CuadroTexto 13">
              <a:extLst>
                <a:ext uri="{FF2B5EF4-FFF2-40B4-BE49-F238E27FC236}">
                  <a16:creationId xmlns="" xmlns:a16="http://schemas.microsoft.com/office/drawing/2014/main" id="{00000000-0008-0000-0200-00000E000000}"/>
                </a:ext>
              </a:extLst>
            </xdr:cNvPr>
            <xdr:cNvSpPr txBox="1"/>
          </xdr:nvSpPr>
          <xdr:spPr>
            <a:xfrm>
              <a:off x="12145316" y="26774776"/>
              <a:ext cx="326991" cy="35232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ctr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4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400" b="1" i="1">
                            <a:latin typeface="Cambria Math" panose="02040503050406030204" pitchFamily="18" charset="0"/>
                          </a:rPr>
                          <m:t>𝒕</m:t>
                        </m:r>
                      </m:e>
                      <m:sub>
                        <m:r>
                          <a:rPr lang="es-CO" sz="1400" b="1" i="1" baseline="-25000">
                            <a:latin typeface="Cambria Math" panose="02040503050406030204" pitchFamily="18" charset="0"/>
                          </a:rPr>
                          <m:t>𝟎</m:t>
                        </m:r>
                        <m:r>
                          <a:rPr lang="es-CO" sz="1400" b="1" i="1" baseline="-25000">
                            <a:latin typeface="Cambria Math" panose="02040503050406030204" pitchFamily="18" charset="0"/>
                          </a:rPr>
                          <m:t>𝑹𝑺</m:t>
                        </m:r>
                      </m:sub>
                    </m:sSub>
                  </m:oMath>
                </m:oMathPara>
              </a14:m>
              <a:endParaRPr lang="es-CO" sz="1400" b="1"/>
            </a:p>
          </xdr:txBody>
        </xdr:sp>
      </mc:Choice>
      <mc:Fallback xmlns="">
        <xdr:sp macro="" textlink="">
          <xdr:nvSpPr>
            <xdr:cNvPr id="14" name="CuadroTexto 13">
              <a:extLst>
                <a:ext uri="{FF2B5EF4-FFF2-40B4-BE49-F238E27FC236}">
                  <a16:creationId xmlns="" xmlns:a16="http://schemas.microsoft.com/office/drawing/2014/main" xmlns:a14="http://schemas.microsoft.com/office/drawing/2010/main" id="{00000000-0008-0000-0200-00000E000000}"/>
                </a:ext>
              </a:extLst>
            </xdr:cNvPr>
            <xdr:cNvSpPr txBox="1"/>
          </xdr:nvSpPr>
          <xdr:spPr>
            <a:xfrm>
              <a:off x="12145316" y="26774776"/>
              <a:ext cx="326991" cy="35232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ctr">
              <a:noAutofit/>
            </a:bodyPr>
            <a:lstStyle/>
            <a:p>
              <a:pPr/>
              <a:r>
                <a:rPr lang="es-CO" sz="1400" b="1" i="0">
                  <a:latin typeface="Cambria Math" panose="02040503050406030204" pitchFamily="18" charset="0"/>
                </a:rPr>
                <a:t>𝒕_</a:t>
              </a:r>
              <a:r>
                <a:rPr lang="es-CO" sz="1400" b="1" i="0" baseline="-25000">
                  <a:latin typeface="Cambria Math" panose="02040503050406030204" pitchFamily="18" charset="0"/>
                </a:rPr>
                <a:t>𝟎𝑹𝑺</a:t>
              </a:r>
              <a:endParaRPr lang="es-CO" sz="1400" b="1"/>
            </a:p>
          </xdr:txBody>
        </xdr:sp>
      </mc:Fallback>
    </mc:AlternateContent>
    <xdr:clientData/>
  </xdr:oneCellAnchor>
  <xdr:oneCellAnchor>
    <xdr:from>
      <xdr:col>13</xdr:col>
      <xdr:colOff>328244</xdr:colOff>
      <xdr:row>66</xdr:row>
      <xdr:rowOff>120894</xdr:rowOff>
    </xdr:from>
    <xdr:ext cx="229648" cy="35535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5" name="CuadroTexto 14">
              <a:extLst>
                <a:ext uri="{FF2B5EF4-FFF2-40B4-BE49-F238E27FC236}">
                  <a16:creationId xmlns="" xmlns:a16="http://schemas.microsoft.com/office/drawing/2014/main" id="{00000000-0008-0000-0200-00000F000000}"/>
                </a:ext>
              </a:extLst>
            </xdr:cNvPr>
            <xdr:cNvSpPr txBox="1"/>
          </xdr:nvSpPr>
          <xdr:spPr>
            <a:xfrm flipH="1">
              <a:off x="12120194" y="25895544"/>
              <a:ext cx="229648" cy="35535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ctr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2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2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𝒕</m:t>
                        </m:r>
                      </m:e>
                      <m:sub>
                        <m:r>
                          <a:rPr lang="es-CO" sz="1200" b="1" i="1" baseline="-25000">
                            <a:latin typeface="Cambria Math" panose="02040503050406030204" pitchFamily="18" charset="0"/>
                          </a:rPr>
                          <m:t>𝑹𝑺</m:t>
                        </m:r>
                      </m:sub>
                    </m:sSub>
                  </m:oMath>
                </m:oMathPara>
              </a14:m>
              <a:endParaRPr lang="es-CO" sz="1200" b="1" i="1">
                <a:latin typeface="Times New Roman" panose="02020603050405020304" pitchFamily="18" charset="0"/>
                <a:cs typeface="Times New Roman" panose="02020603050405020304" pitchFamily="18" charset="0"/>
              </a:endParaRPr>
            </a:p>
          </xdr:txBody>
        </xdr:sp>
      </mc:Choice>
      <mc:Fallback xmlns="">
        <xdr:sp macro="" textlink="">
          <xdr:nvSpPr>
            <xdr:cNvPr id="15" name="CuadroTexto 14">
              <a:extLst>
                <a:ext uri="{FF2B5EF4-FFF2-40B4-BE49-F238E27FC236}">
                  <a16:creationId xmlns="" xmlns:a16="http://schemas.microsoft.com/office/drawing/2014/main" xmlns:a14="http://schemas.microsoft.com/office/drawing/2010/main" id="{00000000-0008-0000-0200-00000F000000}"/>
                </a:ext>
              </a:extLst>
            </xdr:cNvPr>
            <xdr:cNvSpPr txBox="1"/>
          </xdr:nvSpPr>
          <xdr:spPr>
            <a:xfrm flipH="1">
              <a:off x="12120194" y="25895544"/>
              <a:ext cx="229648" cy="35535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ctr">
              <a:noAutofit/>
            </a:bodyPr>
            <a:lstStyle/>
            <a:p>
              <a:pPr/>
              <a:r>
                <a:rPr lang="es-CO" sz="12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𝒕_</a:t>
              </a:r>
              <a:r>
                <a:rPr lang="es-CO" sz="1200" b="1" i="0" baseline="-25000">
                  <a:latin typeface="Cambria Math" panose="02040503050406030204" pitchFamily="18" charset="0"/>
                </a:rPr>
                <a:t>𝑹𝑺</a:t>
              </a:r>
              <a:endParaRPr lang="es-CO" sz="1200" b="1" i="1">
                <a:latin typeface="Times New Roman" panose="02020603050405020304" pitchFamily="18" charset="0"/>
                <a:cs typeface="Times New Roman" panose="02020603050405020304" pitchFamily="18" charset="0"/>
              </a:endParaRPr>
            </a:p>
          </xdr:txBody>
        </xdr:sp>
      </mc:Fallback>
    </mc:AlternateContent>
    <xdr:clientData/>
  </xdr:oneCellAnchor>
  <xdr:oneCellAnchor>
    <xdr:from>
      <xdr:col>13</xdr:col>
      <xdr:colOff>382885</xdr:colOff>
      <xdr:row>77</xdr:row>
      <xdr:rowOff>25646</xdr:rowOff>
    </xdr:from>
    <xdr:ext cx="169566" cy="25058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6" name="CuadroTexto 15">
              <a:extLst>
                <a:ext uri="{FF2B5EF4-FFF2-40B4-BE49-F238E27FC236}">
                  <a16:creationId xmlns="" xmlns:a16="http://schemas.microsoft.com/office/drawing/2014/main" id="{00000000-0008-0000-0200-000010000000}"/>
                </a:ext>
              </a:extLst>
            </xdr:cNvPr>
            <xdr:cNvSpPr txBox="1"/>
          </xdr:nvSpPr>
          <xdr:spPr>
            <a:xfrm>
              <a:off x="12174835" y="28114871"/>
              <a:ext cx="169566" cy="2505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ctr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"/>
                  </m:oMathParaPr>
                  <m:oMath xmlns:m="http://schemas.openxmlformats.org/officeDocument/2006/math">
                    <m:r>
                      <a:rPr lang="es-CO" sz="14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𝜷</m:t>
                    </m:r>
                  </m:oMath>
                </m:oMathPara>
              </a14:m>
              <a:endParaRPr lang="es-CO" sz="1400" b="1"/>
            </a:p>
          </xdr:txBody>
        </xdr:sp>
      </mc:Choice>
      <mc:Fallback xmlns="">
        <xdr:sp macro="" textlink="">
          <xdr:nvSpPr>
            <xdr:cNvPr id="16" name="CuadroTexto 15">
              <a:extLst>
                <a:ext uri="{FF2B5EF4-FFF2-40B4-BE49-F238E27FC236}">
                  <a16:creationId xmlns="" xmlns:a16="http://schemas.microsoft.com/office/drawing/2014/main" xmlns:a14="http://schemas.microsoft.com/office/drawing/2010/main" id="{00000000-0008-0000-0200-000010000000}"/>
                </a:ext>
              </a:extLst>
            </xdr:cNvPr>
            <xdr:cNvSpPr txBox="1"/>
          </xdr:nvSpPr>
          <xdr:spPr>
            <a:xfrm>
              <a:off x="12174835" y="28114871"/>
              <a:ext cx="169566" cy="2505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ctr">
              <a:noAutofit/>
            </a:bodyPr>
            <a:lstStyle/>
            <a:p>
              <a:pPr/>
              <a:r>
                <a:rPr lang="es-CO" sz="14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𝜷</a:t>
              </a:r>
              <a:endParaRPr lang="es-CO" sz="1400" b="1"/>
            </a:p>
          </xdr:txBody>
        </xdr:sp>
      </mc:Fallback>
    </mc:AlternateContent>
    <xdr:clientData/>
  </xdr:oneCellAnchor>
  <xdr:oneCellAnchor>
    <xdr:from>
      <xdr:col>13</xdr:col>
      <xdr:colOff>330550</xdr:colOff>
      <xdr:row>68</xdr:row>
      <xdr:rowOff>102263</xdr:rowOff>
    </xdr:from>
    <xdr:ext cx="345726" cy="33337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7" name="CuadroTexto 16">
              <a:extLst>
                <a:ext uri="{FF2B5EF4-FFF2-40B4-BE49-F238E27FC236}">
                  <a16:creationId xmlns="" xmlns:a16="http://schemas.microsoft.com/office/drawing/2014/main" id="{00000000-0008-0000-0200-000011000000}"/>
                </a:ext>
              </a:extLst>
            </xdr:cNvPr>
            <xdr:cNvSpPr txBox="1"/>
          </xdr:nvSpPr>
          <xdr:spPr>
            <a:xfrm>
              <a:off x="12122500" y="26334113"/>
              <a:ext cx="345726" cy="33337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ctr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4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4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𝒕</m:t>
                        </m:r>
                      </m:e>
                      <m:sub>
                        <m:r>
                          <a:rPr lang="es-CO" sz="1400" b="1" i="1" baseline="-25000">
                            <a:latin typeface="Cambria Math" panose="02040503050406030204" pitchFamily="18" charset="0"/>
                          </a:rPr>
                          <m:t>𝑺𝑪𝑴</m:t>
                        </m:r>
                      </m:sub>
                    </m:sSub>
                  </m:oMath>
                </m:oMathPara>
              </a14:m>
              <a:endParaRPr lang="es-CO" sz="1400" b="1"/>
            </a:p>
          </xdr:txBody>
        </xdr:sp>
      </mc:Choice>
      <mc:Fallback xmlns="">
        <xdr:sp macro="" textlink="">
          <xdr:nvSpPr>
            <xdr:cNvPr id="17" name="CuadroTexto 16">
              <a:extLst>
                <a:ext uri="{FF2B5EF4-FFF2-40B4-BE49-F238E27FC236}">
                  <a16:creationId xmlns="" xmlns:a16="http://schemas.microsoft.com/office/drawing/2014/main" xmlns:a14="http://schemas.microsoft.com/office/drawing/2010/main" id="{00000000-0008-0000-0200-000011000000}"/>
                </a:ext>
              </a:extLst>
            </xdr:cNvPr>
            <xdr:cNvSpPr txBox="1"/>
          </xdr:nvSpPr>
          <xdr:spPr>
            <a:xfrm>
              <a:off x="12122500" y="26334113"/>
              <a:ext cx="345726" cy="33337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ctr">
              <a:noAutofit/>
            </a:bodyPr>
            <a:lstStyle/>
            <a:p>
              <a:pPr/>
              <a:r>
                <a:rPr lang="es-CO" sz="14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𝒕_</a:t>
              </a:r>
              <a:r>
                <a:rPr lang="es-CO" sz="1400" b="1" i="0" baseline="-25000">
                  <a:latin typeface="Cambria Math" panose="02040503050406030204" pitchFamily="18" charset="0"/>
                </a:rPr>
                <a:t>𝑺𝑪𝑴</a:t>
              </a:r>
              <a:endParaRPr lang="es-CO" sz="1400" b="1"/>
            </a:p>
          </xdr:txBody>
        </xdr:sp>
      </mc:Fallback>
    </mc:AlternateContent>
    <xdr:clientData/>
  </xdr:oneCellAnchor>
  <xdr:oneCellAnchor>
    <xdr:from>
      <xdr:col>13</xdr:col>
      <xdr:colOff>326678</xdr:colOff>
      <xdr:row>74</xdr:row>
      <xdr:rowOff>108439</xdr:rowOff>
    </xdr:from>
    <xdr:ext cx="334630" cy="33337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8" name="CuadroTexto 17">
              <a:extLst>
                <a:ext uri="{FF2B5EF4-FFF2-40B4-BE49-F238E27FC236}">
                  <a16:creationId xmlns="" xmlns:a16="http://schemas.microsoft.com/office/drawing/2014/main" id="{00000000-0008-0000-0200-000012000000}"/>
                </a:ext>
              </a:extLst>
            </xdr:cNvPr>
            <xdr:cNvSpPr txBox="1"/>
          </xdr:nvSpPr>
          <xdr:spPr>
            <a:xfrm>
              <a:off x="12118628" y="27654739"/>
              <a:ext cx="334630" cy="33337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ctr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4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4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𝜸</m:t>
                        </m:r>
                      </m:e>
                      <m:sub>
                        <m:r>
                          <a:rPr lang="es-CO" sz="1400" b="1" i="1" baseline="-25000">
                            <a:latin typeface="Cambria Math" panose="02040503050406030204" pitchFamily="18" charset="0"/>
                          </a:rPr>
                          <m:t>𝑺𝑪𝑴</m:t>
                        </m:r>
                      </m:sub>
                    </m:sSub>
                  </m:oMath>
                </m:oMathPara>
              </a14:m>
              <a:endParaRPr lang="es-CO" sz="1400" b="1"/>
            </a:p>
          </xdr:txBody>
        </xdr:sp>
      </mc:Choice>
      <mc:Fallback xmlns="">
        <xdr:sp macro="" textlink="">
          <xdr:nvSpPr>
            <xdr:cNvPr id="18" name="CuadroTexto 17">
              <a:extLst>
                <a:ext uri="{FF2B5EF4-FFF2-40B4-BE49-F238E27FC236}">
                  <a16:creationId xmlns="" xmlns:a16="http://schemas.microsoft.com/office/drawing/2014/main" xmlns:a14="http://schemas.microsoft.com/office/drawing/2010/main" id="{00000000-0008-0000-0200-000012000000}"/>
                </a:ext>
              </a:extLst>
            </xdr:cNvPr>
            <xdr:cNvSpPr txBox="1"/>
          </xdr:nvSpPr>
          <xdr:spPr>
            <a:xfrm>
              <a:off x="12118628" y="27654739"/>
              <a:ext cx="334630" cy="33337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ctr">
              <a:noAutofit/>
            </a:bodyPr>
            <a:lstStyle/>
            <a:p>
              <a:pPr/>
              <a:r>
                <a:rPr lang="es-CO" sz="14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𝜸_</a:t>
              </a:r>
              <a:r>
                <a:rPr lang="es-CO" sz="1400" b="1" i="0" baseline="-25000">
                  <a:latin typeface="Cambria Math" panose="02040503050406030204" pitchFamily="18" charset="0"/>
                </a:rPr>
                <a:t>𝑺𝑪𝑴</a:t>
              </a:r>
              <a:endParaRPr lang="es-CO" sz="1400" b="1"/>
            </a:p>
          </xdr:txBody>
        </xdr:sp>
      </mc:Fallback>
    </mc:AlternateContent>
    <xdr:clientData/>
  </xdr:oneCellAnchor>
  <xdr:oneCellAnchor>
    <xdr:from>
      <xdr:col>13</xdr:col>
      <xdr:colOff>297473</xdr:colOff>
      <xdr:row>65</xdr:row>
      <xdr:rowOff>42079</xdr:rowOff>
    </xdr:from>
    <xdr:ext cx="301241" cy="311708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9" name="CuadroTexto 18">
              <a:extLst>
                <a:ext uri="{FF2B5EF4-FFF2-40B4-BE49-F238E27FC236}">
                  <a16:creationId xmlns="" xmlns:a16="http://schemas.microsoft.com/office/drawing/2014/main" id="{00000000-0008-0000-0200-000013000000}"/>
                </a:ext>
              </a:extLst>
            </xdr:cNvPr>
            <xdr:cNvSpPr txBox="1"/>
          </xdr:nvSpPr>
          <xdr:spPr>
            <a:xfrm>
              <a:off x="12089423" y="25502404"/>
              <a:ext cx="301241" cy="31170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ctr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4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4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𝑽</m:t>
                        </m:r>
                      </m:e>
                      <m:sub>
                        <m:r>
                          <a:rPr lang="es-CO" sz="1400" b="1" i="1">
                            <a:latin typeface="Cambria Math" panose="02040503050406030204" pitchFamily="18" charset="0"/>
                          </a:rPr>
                          <m:t>𝟎</m:t>
                        </m:r>
                      </m:sub>
                    </m:sSub>
                  </m:oMath>
                </m:oMathPara>
              </a14:m>
              <a:endParaRPr lang="es-CO" sz="1400" b="1">
                <a:latin typeface="Times New Roman" panose="02020603050405020304" pitchFamily="18" charset="0"/>
                <a:cs typeface="Times New Roman" panose="02020603050405020304" pitchFamily="18" charset="0"/>
              </a:endParaRPr>
            </a:p>
          </xdr:txBody>
        </xdr:sp>
      </mc:Choice>
      <mc:Fallback xmlns="">
        <xdr:sp macro="" textlink="">
          <xdr:nvSpPr>
            <xdr:cNvPr id="19" name="CuadroTexto 18">
              <a:extLst>
                <a:ext uri="{FF2B5EF4-FFF2-40B4-BE49-F238E27FC236}">
                  <a16:creationId xmlns="" xmlns:a16="http://schemas.microsoft.com/office/drawing/2014/main" xmlns:a14="http://schemas.microsoft.com/office/drawing/2010/main" id="{00000000-0008-0000-0200-000013000000}"/>
                </a:ext>
              </a:extLst>
            </xdr:cNvPr>
            <xdr:cNvSpPr txBox="1"/>
          </xdr:nvSpPr>
          <xdr:spPr>
            <a:xfrm>
              <a:off x="12089423" y="25502404"/>
              <a:ext cx="301241" cy="31170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ctr">
              <a:noAutofit/>
            </a:bodyPr>
            <a:lstStyle/>
            <a:p>
              <a:pPr/>
              <a:r>
                <a:rPr lang="es-CO" sz="14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𝑽_</a:t>
              </a:r>
              <a:r>
                <a:rPr lang="es-CO" sz="1400" b="1" i="0">
                  <a:latin typeface="Cambria Math" panose="02040503050406030204" pitchFamily="18" charset="0"/>
                </a:rPr>
                <a:t>𝟎</a:t>
              </a:r>
              <a:endParaRPr lang="es-CO" sz="1400" b="1">
                <a:latin typeface="Times New Roman" panose="02020603050405020304" pitchFamily="18" charset="0"/>
                <a:cs typeface="Times New Roman" panose="02020603050405020304" pitchFamily="18" charset="0"/>
              </a:endParaRPr>
            </a:p>
          </xdr:txBody>
        </xdr:sp>
      </mc:Fallback>
    </mc:AlternateContent>
    <xdr:clientData/>
  </xdr:oneCellAnchor>
  <xdr:oneCellAnchor>
    <xdr:from>
      <xdr:col>13</xdr:col>
      <xdr:colOff>357239</xdr:colOff>
      <xdr:row>79</xdr:row>
      <xdr:rowOff>104775</xdr:rowOff>
    </xdr:from>
    <xdr:ext cx="214261" cy="16475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0" name="CuadroTexto 19">
              <a:extLst>
                <a:ext uri="{FF2B5EF4-FFF2-40B4-BE49-F238E27FC236}">
                  <a16:creationId xmlns="" xmlns:a16="http://schemas.microsoft.com/office/drawing/2014/main" id="{00000000-0008-0000-0200-000014000000}"/>
                </a:ext>
              </a:extLst>
            </xdr:cNvPr>
            <xdr:cNvSpPr txBox="1"/>
          </xdr:nvSpPr>
          <xdr:spPr>
            <a:xfrm>
              <a:off x="12149189" y="28632150"/>
              <a:ext cx="214261" cy="1647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ctr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"/>
                  </m:oMathParaPr>
                  <m:oMath xmlns:m="http://schemas.openxmlformats.org/officeDocument/2006/math">
                    <m:r>
                      <a:rPr lang="es-CO" sz="14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𝒕</m:t>
                    </m:r>
                  </m:oMath>
                </m:oMathPara>
              </a14:m>
              <a:endParaRPr lang="es-CO" sz="1400" b="1" i="1"/>
            </a:p>
          </xdr:txBody>
        </xdr:sp>
      </mc:Choice>
      <mc:Fallback xmlns="">
        <xdr:sp macro="" textlink="">
          <xdr:nvSpPr>
            <xdr:cNvPr id="20" name="CuadroTexto 19">
              <a:extLst>
                <a:ext uri="{FF2B5EF4-FFF2-40B4-BE49-F238E27FC236}">
                  <a16:creationId xmlns="" xmlns:a16="http://schemas.microsoft.com/office/drawing/2014/main" xmlns:a14="http://schemas.microsoft.com/office/drawing/2010/main" id="{00000000-0008-0000-0200-000014000000}"/>
                </a:ext>
              </a:extLst>
            </xdr:cNvPr>
            <xdr:cNvSpPr txBox="1"/>
          </xdr:nvSpPr>
          <xdr:spPr>
            <a:xfrm>
              <a:off x="12149189" y="28632150"/>
              <a:ext cx="214261" cy="1647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ctr">
              <a:noAutofit/>
            </a:bodyPr>
            <a:lstStyle/>
            <a:p>
              <a:pPr/>
              <a:r>
                <a:rPr lang="es-CO" sz="14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𝒕</a:t>
              </a:r>
              <a:endParaRPr lang="es-CO" sz="1400" b="1" i="1"/>
            </a:p>
          </xdr:txBody>
        </xdr:sp>
      </mc:Fallback>
    </mc:AlternateContent>
    <xdr:clientData/>
  </xdr:oneCellAnchor>
  <xdr:oneCellAnchor>
    <xdr:from>
      <xdr:col>10</xdr:col>
      <xdr:colOff>63273</xdr:colOff>
      <xdr:row>5</xdr:row>
      <xdr:rowOff>407049</xdr:rowOff>
    </xdr:from>
    <xdr:ext cx="707536" cy="23615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1" name="CuadroTexto 20">
              <a:extLst>
                <a:ext uri="{FF2B5EF4-FFF2-40B4-BE49-F238E27FC236}">
                  <a16:creationId xmlns="" xmlns:a16="http://schemas.microsoft.com/office/drawing/2014/main" id="{00000000-0008-0000-0200-000015000000}"/>
                </a:ext>
              </a:extLst>
            </xdr:cNvPr>
            <xdr:cNvSpPr txBox="1"/>
          </xdr:nvSpPr>
          <xdr:spPr>
            <a:xfrm>
              <a:off x="9388248" y="2235849"/>
              <a:ext cx="707536" cy="23615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4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4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(</m:t>
                        </m:r>
                        <m:r>
                          <a:rPr lang="es-CO" sz="14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𝜹</m:t>
                        </m:r>
                      </m:e>
                      <m:sub>
                        <m:r>
                          <a:rPr lang="es-CO" sz="14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𝒅𝒓𝒊𝒇𝒕</m:t>
                        </m:r>
                        <m:r>
                          <a:rPr lang="es-CO" sz="14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 </m:t>
                        </m:r>
                      </m:sub>
                    </m:sSub>
                    <m:r>
                      <a:rPr lang="es-CO" sz="14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400" b="1"/>
            </a:p>
          </xdr:txBody>
        </xdr:sp>
      </mc:Choice>
      <mc:Fallback xmlns="">
        <xdr:sp macro="" textlink="">
          <xdr:nvSpPr>
            <xdr:cNvPr id="21" name="CuadroTexto 20">
              <a:extLst>
                <a:ext uri="{FF2B5EF4-FFF2-40B4-BE49-F238E27FC236}">
                  <a16:creationId xmlns="" xmlns:a16="http://schemas.microsoft.com/office/drawing/2014/main" xmlns:a14="http://schemas.microsoft.com/office/drawing/2010/main" id="{00000000-0008-0000-0200-000015000000}"/>
                </a:ext>
              </a:extLst>
            </xdr:cNvPr>
            <xdr:cNvSpPr txBox="1"/>
          </xdr:nvSpPr>
          <xdr:spPr>
            <a:xfrm>
              <a:off x="9388248" y="2235849"/>
              <a:ext cx="707536" cy="23615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lang="es-CO" sz="14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〖(𝜹〗_(𝒅𝒓𝒊𝒇𝒕 ))</a:t>
              </a:r>
              <a:endParaRPr lang="es-CO" sz="1400" b="1"/>
            </a:p>
          </xdr:txBody>
        </xdr:sp>
      </mc:Fallback>
    </mc:AlternateContent>
    <xdr:clientData/>
  </xdr:oneCellAnchor>
  <xdr:oneCellAnchor>
    <xdr:from>
      <xdr:col>4</xdr:col>
      <xdr:colOff>322117</xdr:colOff>
      <xdr:row>65</xdr:row>
      <xdr:rowOff>15585</xdr:rowOff>
    </xdr:from>
    <xdr:ext cx="4533485" cy="36628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4" name="CuadroTexto 23">
              <a:extLst>
                <a:ext uri="{FF2B5EF4-FFF2-40B4-BE49-F238E27FC236}">
                  <a16:creationId xmlns="" xmlns:a16="http://schemas.microsoft.com/office/drawing/2014/main" id="{00000000-0008-0000-0200-000018000000}"/>
                </a:ext>
              </a:extLst>
            </xdr:cNvPr>
            <xdr:cNvSpPr txBox="1"/>
          </xdr:nvSpPr>
          <xdr:spPr>
            <a:xfrm>
              <a:off x="4789342" y="25475910"/>
              <a:ext cx="4533485" cy="3662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noAutofit/>
            </a:bodyPr>
            <a:lstStyle/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lang="es-CO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fPr>
                      <m:num>
                        <m:r>
                          <a:rPr lang="es-CO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𝝏</m:t>
                        </m:r>
                        <m:r>
                          <a:rPr lang="es-CO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𝑽𝒕</m:t>
                        </m:r>
                      </m:num>
                      <m:den>
                        <m:r>
                          <a:rPr lang="es-CO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𝝏</m:t>
                        </m:r>
                        <m:r>
                          <a:rPr lang="es-CO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𝑽</m:t>
                        </m:r>
                        <m:r>
                          <a:rPr lang="es-CO" sz="1100" b="1" i="1" baseline="-2500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𝟎</m:t>
                        </m:r>
                      </m:den>
                    </m:f>
                    <m:r>
                      <a:rPr lang="es-CO" sz="1100" b="1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=[</m:t>
                    </m:r>
                    <m:r>
                      <a:rPr lang="es-CO" sz="1100" b="1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𝟏</m:t>
                    </m:r>
                    <m:r>
                      <a:rPr lang="es-CO" sz="1100" b="1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−</m:t>
                    </m:r>
                    <m:r>
                      <a:rPr lang="es-CO" sz="1100" b="1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𝜸</m:t>
                    </m:r>
                    <m:r>
                      <a:rPr lang="es-CO" sz="1100" b="1" i="1" baseline="-2500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𝑹𝑺</m:t>
                    </m:r>
                    <m:r>
                      <a:rPr lang="es-CO" sz="1100" b="1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∗</m:t>
                    </m:r>
                    <m:d>
                      <m:dPr>
                        <m:ctrlPr>
                          <a:rPr lang="es-CO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d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𝒕</m:t>
                        </m:r>
                        <m:r>
                          <a:rPr lang="es-CO" sz="1100" b="1" i="1" baseline="-2500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𝟎</m:t>
                        </m:r>
                        <m:r>
                          <a:rPr lang="es-CO" sz="1100" b="1" i="1" baseline="-2500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𝑹𝑺</m:t>
                        </m:r>
                        <m:r>
                          <a:rPr lang="es-CO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−</m:t>
                        </m:r>
                        <m:r>
                          <a:rPr lang="es-CO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𝒕𝑹𝑺</m:t>
                        </m:r>
                      </m:e>
                    </m:d>
                    <m:r>
                      <a:rPr lang="es-CO" sz="1100" b="1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+</m:t>
                    </m:r>
                    <m:r>
                      <a:rPr lang="es-CO" sz="1100" b="1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𝜷</m:t>
                    </m:r>
                    <m:r>
                      <a:rPr lang="es-CO" sz="1100" b="1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∗</m:t>
                    </m:r>
                    <m:d>
                      <m:dPr>
                        <m:ctrlPr>
                          <a:rPr lang="es-CO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d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𝒕</m:t>
                        </m:r>
                        <m:r>
                          <a:rPr lang="es-CO" sz="1100" b="1" i="1" baseline="-2500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𝑺𝑪𝑴</m:t>
                        </m:r>
                        <m:r>
                          <a:rPr lang="es-CO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−</m:t>
                        </m:r>
                        <m:r>
                          <a:rPr lang="es-CO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𝒕𝑹𝑺</m:t>
                        </m:r>
                      </m:e>
                    </m:d>
                    <m:r>
                      <a:rPr lang="es-CO" sz="1100" b="1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+</m:t>
                    </m:r>
                    <m:r>
                      <a:rPr lang="es-CO" sz="1100" b="1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𝜸</m:t>
                    </m:r>
                    <m:r>
                      <a:rPr lang="es-CO" sz="1100" b="1" i="1" baseline="-2500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𝑺𝑪𝑴</m:t>
                    </m:r>
                    <m:r>
                      <a:rPr lang="es-CO" sz="1100" b="1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∗</m:t>
                    </m:r>
                    <m:d>
                      <m:dPr>
                        <m:ctrlPr>
                          <a:rPr lang="es-CO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d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𝒕</m:t>
                        </m:r>
                        <m:r>
                          <a:rPr lang="es-CO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−</m:t>
                        </m:r>
                        <m:r>
                          <a:rPr lang="es-CO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𝒕𝑺𝑪𝑴</m:t>
                        </m:r>
                      </m:e>
                    </m:d>
                    <m:r>
                      <a:rPr lang="es-CO" sz="1100" b="1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]</m:t>
                    </m:r>
                  </m:oMath>
                </m:oMathPara>
              </a14:m>
              <a:endParaRPr lang="es-CO">
                <a:effectLst/>
              </a:endParaRPr>
            </a:p>
            <a:p>
              <a:endParaRPr lang="es-CO" sz="1100"/>
            </a:p>
          </xdr:txBody>
        </xdr:sp>
      </mc:Choice>
      <mc:Fallback xmlns="">
        <xdr:sp macro="" textlink="">
          <xdr:nvSpPr>
            <xdr:cNvPr id="24" name="CuadroTexto 23">
              <a:extLst>
                <a:ext uri="{FF2B5EF4-FFF2-40B4-BE49-F238E27FC236}">
                  <a16:creationId xmlns="" xmlns:a16="http://schemas.microsoft.com/office/drawing/2014/main" xmlns:a14="http://schemas.microsoft.com/office/drawing/2010/main" id="{00000000-0008-0000-0200-000019000000}"/>
                </a:ext>
              </a:extLst>
            </xdr:cNvPr>
            <xdr:cNvSpPr txBox="1"/>
          </xdr:nvSpPr>
          <xdr:spPr>
            <a:xfrm>
              <a:off x="4789342" y="25475910"/>
              <a:ext cx="4533485" cy="3662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noAutofit/>
            </a:bodyPr>
            <a:lstStyle/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s-CO" sz="11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𝝏𝑽𝒕/𝝏𝑽</a:t>
              </a:r>
              <a:r>
                <a:rPr lang="es-CO" sz="1100" b="1" i="0" baseline="-2500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𝟎</a:t>
              </a:r>
              <a:r>
                <a:rPr lang="es-CO" sz="11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=[𝟏−𝜸</a:t>
              </a:r>
              <a:r>
                <a:rPr lang="es-CO" sz="1100" b="1" i="0" baseline="-2500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𝑹𝑺</a:t>
              </a:r>
              <a:r>
                <a:rPr lang="es-CO" sz="11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∗(𝒕</a:t>
              </a:r>
              <a:r>
                <a:rPr lang="es-CO" sz="1100" b="1" i="0" baseline="-2500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𝟎𝑹𝑺</a:t>
              </a:r>
              <a:r>
                <a:rPr lang="es-CO" sz="11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−𝒕𝑹𝑺)+𝜷∗(𝒕</a:t>
              </a:r>
              <a:r>
                <a:rPr lang="es-CO" sz="1100" b="1" i="0" baseline="-2500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𝑺𝑪𝑴</a:t>
              </a:r>
              <a:r>
                <a:rPr lang="es-CO" sz="11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−𝒕𝑹𝑺)+𝜸</a:t>
              </a:r>
              <a:r>
                <a:rPr lang="es-CO" sz="1100" b="1" i="0" baseline="-2500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𝑺𝑪𝑴</a:t>
              </a:r>
              <a:r>
                <a:rPr lang="es-CO" sz="11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∗(𝒕−𝒕𝑺𝑪𝑴)]</a:t>
              </a:r>
              <a:endParaRPr lang="es-CO">
                <a:effectLst/>
              </a:endParaRPr>
            </a:p>
            <a:p>
              <a:endParaRPr lang="es-CO" sz="1100"/>
            </a:p>
          </xdr:txBody>
        </xdr:sp>
      </mc:Fallback>
    </mc:AlternateContent>
    <xdr:clientData/>
  </xdr:oneCellAnchor>
  <xdr:oneCellAnchor>
    <xdr:from>
      <xdr:col>3</xdr:col>
      <xdr:colOff>232682</xdr:colOff>
      <xdr:row>113</xdr:row>
      <xdr:rowOff>79080</xdr:rowOff>
    </xdr:from>
    <xdr:ext cx="570140" cy="23388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5" name="CuadroTexto 24">
              <a:extLst>
                <a:ext uri="{FF2B5EF4-FFF2-40B4-BE49-F238E27FC236}">
                  <a16:creationId xmlns="" xmlns:a16="http://schemas.microsoft.com/office/drawing/2014/main" id="{00000000-0008-0000-0200-000019000000}"/>
                </a:ext>
              </a:extLst>
            </xdr:cNvPr>
            <xdr:cNvSpPr txBox="1"/>
          </xdr:nvSpPr>
          <xdr:spPr>
            <a:xfrm>
              <a:off x="3680732" y="43417830"/>
              <a:ext cx="570140" cy="233883"/>
            </a:xfrm>
            <a:prstGeom prst="rect">
              <a:avLst/>
            </a:prstGeom>
            <a:solidFill>
              <a:srgbClr val="9BC2E6"/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200" i="1">
                            <a:solidFill>
                              <a:sysClr val="windowText" lastClr="000000"/>
                            </a:solidFill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200" b="0" i="1">
                            <a:solidFill>
                              <a:sysClr val="windowText" lastClr="000000"/>
                            </a:solidFill>
                            <a:latin typeface="Cambria Math" panose="02040503050406030204" pitchFamily="18" charset="0"/>
                          </a:rPr>
                          <m:t>𝑢</m:t>
                        </m:r>
                        <m:r>
                          <a:rPr lang="es-CO" sz="1200" i="1">
                            <a:solidFill>
                              <a:sysClr val="windowText" lastClr="000000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𝛿</m:t>
                        </m:r>
                        <m:r>
                          <a:rPr lang="es-CO" sz="1200" b="0" i="1">
                            <a:solidFill>
                              <a:sysClr val="windowText" lastClr="000000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𝑉</m:t>
                        </m:r>
                      </m:e>
                      <m:sub>
                        <m:r>
                          <a:rPr lang="es-CO" sz="1200" b="0" i="1">
                            <a:solidFill>
                              <a:sysClr val="windowText" lastClr="000000"/>
                            </a:solidFill>
                            <a:latin typeface="Cambria Math" panose="02040503050406030204" pitchFamily="18" charset="0"/>
                          </a:rPr>
                          <m:t>𝑚𝑒𝑛</m:t>
                        </m:r>
                      </m:sub>
                    </m:sSub>
                  </m:oMath>
                </m:oMathPara>
              </a14:m>
              <a:endParaRPr lang="es-CO" sz="1200">
                <a:solidFill>
                  <a:sysClr val="windowText" lastClr="000000"/>
                </a:solidFill>
              </a:endParaRPr>
            </a:p>
          </xdr:txBody>
        </xdr:sp>
      </mc:Choice>
      <mc:Fallback xmlns="">
        <xdr:sp macro="" textlink="">
          <xdr:nvSpPr>
            <xdr:cNvPr id="25" name="CuadroTexto 24">
              <a:extLst>
                <a:ext uri="{FF2B5EF4-FFF2-40B4-BE49-F238E27FC236}">
                  <a16:creationId xmlns="" xmlns:a16="http://schemas.microsoft.com/office/drawing/2014/main" xmlns:a14="http://schemas.microsoft.com/office/drawing/2010/main" id="{00000000-0008-0000-0200-00001A000000}"/>
                </a:ext>
              </a:extLst>
            </xdr:cNvPr>
            <xdr:cNvSpPr txBox="1"/>
          </xdr:nvSpPr>
          <xdr:spPr>
            <a:xfrm>
              <a:off x="3680732" y="43417830"/>
              <a:ext cx="570140" cy="233883"/>
            </a:xfrm>
            <a:prstGeom prst="rect">
              <a:avLst/>
            </a:prstGeom>
            <a:solidFill>
              <a:srgbClr val="9BC2E6"/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:r>
                <a:rPr lang="es-CO" sz="1200" i="0">
                  <a:solidFill>
                    <a:sysClr val="windowText" lastClr="000000"/>
                  </a:solidFill>
                  <a:latin typeface="Cambria Math" panose="02040503050406030204" pitchFamily="18" charset="0"/>
                </a:rPr>
                <a:t>〖</a:t>
              </a:r>
              <a:r>
                <a:rPr lang="es-CO" sz="1200" b="0" i="0">
                  <a:solidFill>
                    <a:sysClr val="windowText" lastClr="000000"/>
                  </a:solidFill>
                  <a:latin typeface="Cambria Math" panose="02040503050406030204" pitchFamily="18" charset="0"/>
                </a:rPr>
                <a:t>𝑢</a:t>
              </a:r>
              <a:r>
                <a:rPr lang="es-CO" sz="1200" i="0">
                  <a:solidFill>
                    <a:sysClr val="windowText" lastClr="000000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𝛿</a:t>
              </a:r>
              <a:r>
                <a:rPr lang="es-CO" sz="1200" b="0" i="0">
                  <a:solidFill>
                    <a:sysClr val="windowText" lastClr="000000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𝑉〗_</a:t>
              </a:r>
              <a:r>
                <a:rPr lang="es-CO" sz="1200" b="0" i="0">
                  <a:solidFill>
                    <a:sysClr val="windowText" lastClr="000000"/>
                  </a:solidFill>
                  <a:latin typeface="Cambria Math" panose="02040503050406030204" pitchFamily="18" charset="0"/>
                </a:rPr>
                <a:t>𝑚𝑒𝑛</a:t>
              </a:r>
              <a:endParaRPr lang="es-CO" sz="1200">
                <a:solidFill>
                  <a:sysClr val="windowText" lastClr="000000"/>
                </a:solidFill>
              </a:endParaRPr>
            </a:p>
          </xdr:txBody>
        </xdr:sp>
      </mc:Fallback>
    </mc:AlternateContent>
    <xdr:clientData/>
  </xdr:oneCellAnchor>
  <xdr:oneCellAnchor>
    <xdr:from>
      <xdr:col>3</xdr:col>
      <xdr:colOff>228599</xdr:colOff>
      <xdr:row>114</xdr:row>
      <xdr:rowOff>75320</xdr:rowOff>
    </xdr:from>
    <xdr:ext cx="583746" cy="25805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6" name="CuadroTexto 25">
              <a:extLst>
                <a:ext uri="{FF2B5EF4-FFF2-40B4-BE49-F238E27FC236}">
                  <a16:creationId xmlns="" xmlns:a16="http://schemas.microsoft.com/office/drawing/2014/main" id="{00000000-0008-0000-0200-00001A000000}"/>
                </a:ext>
              </a:extLst>
            </xdr:cNvPr>
            <xdr:cNvSpPr txBox="1"/>
          </xdr:nvSpPr>
          <xdr:spPr>
            <a:xfrm>
              <a:off x="3676649" y="43795070"/>
              <a:ext cx="583746" cy="25805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200" i="1">
                            <a:solidFill>
                              <a:sysClr val="windowText" lastClr="000000"/>
                            </a:solidFill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200" b="0" i="1">
                            <a:solidFill>
                              <a:sysClr val="windowText" lastClr="000000"/>
                            </a:solidFill>
                            <a:latin typeface="Cambria Math" panose="02040503050406030204" pitchFamily="18" charset="0"/>
                          </a:rPr>
                          <m:t>𝑢</m:t>
                        </m:r>
                        <m:r>
                          <a:rPr lang="es-CO" sz="1200" i="1">
                            <a:solidFill>
                              <a:sysClr val="windowText" lastClr="000000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𝛿</m:t>
                        </m:r>
                        <m:r>
                          <a:rPr lang="es-CO" sz="1200" b="0" i="1">
                            <a:solidFill>
                              <a:sysClr val="windowText" lastClr="000000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𝑉</m:t>
                        </m:r>
                      </m:e>
                      <m:sub>
                        <m:r>
                          <a:rPr lang="es-CO" sz="1200" b="0" i="1">
                            <a:solidFill>
                              <a:sysClr val="windowText" lastClr="000000"/>
                            </a:solidFill>
                            <a:latin typeface="Cambria Math" panose="02040503050406030204" pitchFamily="18" charset="0"/>
                          </a:rPr>
                          <m:t>𝑚𝑒𝑛</m:t>
                        </m:r>
                      </m:sub>
                    </m:sSub>
                  </m:oMath>
                </m:oMathPara>
              </a14:m>
              <a:endParaRPr lang="es-CO" sz="1200">
                <a:solidFill>
                  <a:sysClr val="windowText" lastClr="000000"/>
                </a:solidFill>
              </a:endParaRPr>
            </a:p>
          </xdr:txBody>
        </xdr:sp>
      </mc:Choice>
      <mc:Fallback xmlns="">
        <xdr:sp macro="" textlink="">
          <xdr:nvSpPr>
            <xdr:cNvPr id="26" name="CuadroTexto 25">
              <a:extLst>
                <a:ext uri="{FF2B5EF4-FFF2-40B4-BE49-F238E27FC236}">
                  <a16:creationId xmlns="" xmlns:a16="http://schemas.microsoft.com/office/drawing/2014/main" xmlns:a14="http://schemas.microsoft.com/office/drawing/2010/main" id="{00000000-0008-0000-0200-00001B000000}"/>
                </a:ext>
              </a:extLst>
            </xdr:cNvPr>
            <xdr:cNvSpPr txBox="1"/>
          </xdr:nvSpPr>
          <xdr:spPr>
            <a:xfrm>
              <a:off x="3676649" y="43795070"/>
              <a:ext cx="583746" cy="25805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:r>
                <a:rPr lang="es-CO" sz="1200" i="0">
                  <a:solidFill>
                    <a:sysClr val="windowText" lastClr="000000"/>
                  </a:solidFill>
                  <a:latin typeface="Cambria Math" panose="02040503050406030204" pitchFamily="18" charset="0"/>
                </a:rPr>
                <a:t>〖</a:t>
              </a:r>
              <a:r>
                <a:rPr lang="es-CO" sz="1200" b="0" i="0">
                  <a:solidFill>
                    <a:sysClr val="windowText" lastClr="000000"/>
                  </a:solidFill>
                  <a:latin typeface="Cambria Math" panose="02040503050406030204" pitchFamily="18" charset="0"/>
                </a:rPr>
                <a:t>𝑢</a:t>
              </a:r>
              <a:r>
                <a:rPr lang="es-CO" sz="1200" i="0">
                  <a:solidFill>
                    <a:sysClr val="windowText" lastClr="000000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𝛿</a:t>
              </a:r>
              <a:r>
                <a:rPr lang="es-CO" sz="1200" b="0" i="0">
                  <a:solidFill>
                    <a:sysClr val="windowText" lastClr="000000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𝑉〗_</a:t>
              </a:r>
              <a:r>
                <a:rPr lang="es-CO" sz="1200" b="0" i="0">
                  <a:solidFill>
                    <a:sysClr val="windowText" lastClr="000000"/>
                  </a:solidFill>
                  <a:latin typeface="Cambria Math" panose="02040503050406030204" pitchFamily="18" charset="0"/>
                </a:rPr>
                <a:t>𝑚𝑒𝑛</a:t>
              </a:r>
              <a:endParaRPr lang="es-CO" sz="1200">
                <a:solidFill>
                  <a:sysClr val="windowText" lastClr="000000"/>
                </a:solidFill>
              </a:endParaRPr>
            </a:p>
          </xdr:txBody>
        </xdr:sp>
      </mc:Fallback>
    </mc:AlternateContent>
    <xdr:clientData/>
  </xdr:oneCellAnchor>
  <xdr:oneCellAnchor>
    <xdr:from>
      <xdr:col>3</xdr:col>
      <xdr:colOff>306779</xdr:colOff>
      <xdr:row>115</xdr:row>
      <xdr:rowOff>121736</xdr:rowOff>
    </xdr:from>
    <xdr:ext cx="446562" cy="27658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7" name="CuadroTexto 26">
              <a:extLst>
                <a:ext uri="{FF2B5EF4-FFF2-40B4-BE49-F238E27FC236}">
                  <a16:creationId xmlns="" xmlns:a16="http://schemas.microsoft.com/office/drawing/2014/main" id="{00000000-0008-0000-0200-00001B000000}"/>
                </a:ext>
              </a:extLst>
            </xdr:cNvPr>
            <xdr:cNvSpPr txBox="1"/>
          </xdr:nvSpPr>
          <xdr:spPr>
            <a:xfrm>
              <a:off x="3865665" y="44265781"/>
              <a:ext cx="446562" cy="2765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200" i="1">
                            <a:solidFill>
                              <a:sysClr val="windowText" lastClr="000000"/>
                            </a:solidFill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200" i="1">
                            <a:solidFill>
                              <a:sysClr val="windowText" lastClr="000000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𝛿</m:t>
                        </m:r>
                        <m:r>
                          <a:rPr lang="es-CO" sz="1200" b="0" i="1">
                            <a:solidFill>
                              <a:sysClr val="windowText" lastClr="000000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𝑉</m:t>
                        </m:r>
                      </m:e>
                      <m:sub>
                        <m:r>
                          <a:rPr lang="es-CO" sz="1200" b="0" i="1">
                            <a:solidFill>
                              <a:sysClr val="windowText" lastClr="000000"/>
                            </a:solidFill>
                            <a:latin typeface="Cambria Math" panose="02040503050406030204" pitchFamily="18" charset="0"/>
                          </a:rPr>
                          <m:t>𝑟𝑒𝑝</m:t>
                        </m:r>
                      </m:sub>
                    </m:sSub>
                  </m:oMath>
                </m:oMathPara>
              </a14:m>
              <a:endParaRPr lang="es-CO" sz="1200">
                <a:solidFill>
                  <a:sysClr val="windowText" lastClr="000000"/>
                </a:solidFill>
              </a:endParaRPr>
            </a:p>
          </xdr:txBody>
        </xdr:sp>
      </mc:Choice>
      <mc:Fallback xmlns="">
        <xdr:sp macro="" textlink="">
          <xdr:nvSpPr>
            <xdr:cNvPr id="27" name="CuadroTexto 26">
              <a:extLst>
                <a:ext uri="{FF2B5EF4-FFF2-40B4-BE49-F238E27FC236}">
                  <a16:creationId xmlns="" xmlns:a16="http://schemas.microsoft.com/office/drawing/2014/main" xmlns:a14="http://schemas.microsoft.com/office/drawing/2010/main" id="{00000000-0008-0000-0200-00001B000000}"/>
                </a:ext>
              </a:extLst>
            </xdr:cNvPr>
            <xdr:cNvSpPr txBox="1"/>
          </xdr:nvSpPr>
          <xdr:spPr>
            <a:xfrm>
              <a:off x="3865665" y="44265781"/>
              <a:ext cx="446562" cy="2765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:r>
                <a:rPr lang="es-CO" sz="1200" i="0">
                  <a:solidFill>
                    <a:sysClr val="windowText" lastClr="000000"/>
                  </a:solidFill>
                  <a:latin typeface="Cambria Math" panose="02040503050406030204" pitchFamily="18" charset="0"/>
                </a:rPr>
                <a:t>〖</a:t>
              </a:r>
              <a:r>
                <a:rPr lang="es-CO" sz="1200" i="0">
                  <a:solidFill>
                    <a:sysClr val="windowText" lastClr="000000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𝛿</a:t>
              </a:r>
              <a:r>
                <a:rPr lang="es-CO" sz="1200" b="0" i="0">
                  <a:solidFill>
                    <a:sysClr val="windowText" lastClr="000000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𝑉〗_</a:t>
              </a:r>
              <a:r>
                <a:rPr lang="es-CO" sz="1200" b="0" i="0">
                  <a:solidFill>
                    <a:sysClr val="windowText" lastClr="000000"/>
                  </a:solidFill>
                  <a:latin typeface="Cambria Math" panose="02040503050406030204" pitchFamily="18" charset="0"/>
                </a:rPr>
                <a:t>𝑟𝑒𝑝</a:t>
              </a:r>
              <a:endParaRPr lang="es-CO" sz="1200">
                <a:solidFill>
                  <a:sysClr val="windowText" lastClr="000000"/>
                </a:solidFill>
              </a:endParaRPr>
            </a:p>
          </xdr:txBody>
        </xdr:sp>
      </mc:Fallback>
    </mc:AlternateContent>
    <xdr:clientData/>
  </xdr:oneCellAnchor>
  <xdr:oneCellAnchor>
    <xdr:from>
      <xdr:col>3</xdr:col>
      <xdr:colOff>379399</xdr:colOff>
      <xdr:row>116</xdr:row>
      <xdr:rowOff>68037</xdr:rowOff>
    </xdr:from>
    <xdr:ext cx="464243" cy="30015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8" name="CuadroTexto 27">
              <a:extLst>
                <a:ext uri="{FF2B5EF4-FFF2-40B4-BE49-F238E27FC236}">
                  <a16:creationId xmlns="" xmlns:a16="http://schemas.microsoft.com/office/drawing/2014/main" id="{00000000-0008-0000-0200-00001C000000}"/>
                </a:ext>
              </a:extLst>
            </xdr:cNvPr>
            <xdr:cNvSpPr txBox="1"/>
          </xdr:nvSpPr>
          <xdr:spPr>
            <a:xfrm>
              <a:off x="3827449" y="44673612"/>
              <a:ext cx="464243" cy="30015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200" i="1">
                            <a:solidFill>
                              <a:sysClr val="windowText" lastClr="000000"/>
                            </a:solidFill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200" i="1">
                            <a:solidFill>
                              <a:sysClr val="windowText" lastClr="000000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𝛿</m:t>
                        </m:r>
                        <m:r>
                          <a:rPr lang="es-CO" sz="1200" b="0" i="1">
                            <a:solidFill>
                              <a:sysClr val="windowText" lastClr="000000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𝑉</m:t>
                        </m:r>
                      </m:e>
                      <m:sub>
                        <m:r>
                          <a:rPr lang="es-CO" sz="1200" b="0" i="1">
                            <a:solidFill>
                              <a:sysClr val="windowText" lastClr="000000"/>
                            </a:solidFill>
                            <a:latin typeface="Cambria Math" panose="02040503050406030204" pitchFamily="18" charset="0"/>
                          </a:rPr>
                          <m:t>𝑎𝑑𝑑</m:t>
                        </m:r>
                      </m:sub>
                    </m:sSub>
                  </m:oMath>
                </m:oMathPara>
              </a14:m>
              <a:endParaRPr lang="es-CO" sz="1200">
                <a:solidFill>
                  <a:sysClr val="windowText" lastClr="000000"/>
                </a:solidFill>
              </a:endParaRPr>
            </a:p>
          </xdr:txBody>
        </xdr:sp>
      </mc:Choice>
      <mc:Fallback xmlns="">
        <xdr:sp macro="" textlink="">
          <xdr:nvSpPr>
            <xdr:cNvPr id="28" name="CuadroTexto 27">
              <a:extLst>
                <a:ext uri="{FF2B5EF4-FFF2-40B4-BE49-F238E27FC236}">
                  <a16:creationId xmlns="" xmlns:a16="http://schemas.microsoft.com/office/drawing/2014/main" xmlns:a14="http://schemas.microsoft.com/office/drawing/2010/main" id="{00000000-0008-0000-0200-00001D000000}"/>
                </a:ext>
              </a:extLst>
            </xdr:cNvPr>
            <xdr:cNvSpPr txBox="1"/>
          </xdr:nvSpPr>
          <xdr:spPr>
            <a:xfrm>
              <a:off x="3827449" y="44673612"/>
              <a:ext cx="464243" cy="30015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:r>
                <a:rPr lang="es-CO" sz="1200" i="0">
                  <a:solidFill>
                    <a:sysClr val="windowText" lastClr="000000"/>
                  </a:solidFill>
                  <a:latin typeface="Cambria Math" panose="02040503050406030204" pitchFamily="18" charset="0"/>
                </a:rPr>
                <a:t>〖</a:t>
              </a:r>
              <a:r>
                <a:rPr lang="es-CO" sz="1200" i="0">
                  <a:solidFill>
                    <a:sysClr val="windowText" lastClr="000000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𝛿</a:t>
              </a:r>
              <a:r>
                <a:rPr lang="es-CO" sz="1200" b="0" i="0">
                  <a:solidFill>
                    <a:sysClr val="windowText" lastClr="000000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𝑉〗_</a:t>
              </a:r>
              <a:r>
                <a:rPr lang="es-CO" sz="1200" b="0" i="0">
                  <a:solidFill>
                    <a:sysClr val="windowText" lastClr="000000"/>
                  </a:solidFill>
                  <a:latin typeface="Cambria Math" panose="02040503050406030204" pitchFamily="18" charset="0"/>
                </a:rPr>
                <a:t>𝑎𝑑𝑑</a:t>
              </a:r>
              <a:endParaRPr lang="es-CO" sz="1200">
                <a:solidFill>
                  <a:sysClr val="windowText" lastClr="000000"/>
                </a:solidFill>
              </a:endParaRPr>
            </a:p>
          </xdr:txBody>
        </xdr:sp>
      </mc:Fallback>
    </mc:AlternateContent>
    <xdr:clientData/>
  </xdr:oneCellAnchor>
  <xdr:oneCellAnchor>
    <xdr:from>
      <xdr:col>11</xdr:col>
      <xdr:colOff>62531</xdr:colOff>
      <xdr:row>117</xdr:row>
      <xdr:rowOff>49428</xdr:rowOff>
    </xdr:from>
    <xdr:ext cx="1344704" cy="49306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9" name="CuadroTexto 28">
              <a:extLst>
                <a:ext uri="{FF2B5EF4-FFF2-40B4-BE49-F238E27FC236}">
                  <a16:creationId xmlns="" xmlns:a16="http://schemas.microsoft.com/office/drawing/2014/main" id="{00000000-0008-0000-0200-00001D000000}"/>
                </a:ext>
              </a:extLst>
            </xdr:cNvPr>
            <xdr:cNvSpPr txBox="1"/>
          </xdr:nvSpPr>
          <xdr:spPr>
            <a:xfrm>
              <a:off x="10235231" y="45036003"/>
              <a:ext cx="1344704" cy="49306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p>
                      <m:sSup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sSup>
                          <m:sSupPr>
                            <m:ctrlPr>
                              <a:rPr lang="es-CO" sz="10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pPr>
                          <m:e>
                            <m:r>
                              <a:rPr lang="es-CO" sz="10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𝒖</m:t>
                            </m:r>
                          </m:e>
                          <m:sup>
                            <m:r>
                              <a:rPr lang="es-CO" sz="10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𝟐</m:t>
                            </m:r>
                          </m:sup>
                        </m:sSup>
                        <m:r>
                          <a:rPr lang="es-CO" sz="10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(</m:t>
                        </m:r>
                        <m:sSub>
                          <m:sSubPr>
                            <m:ctrlPr>
                              <a:rPr lang="es-CO" sz="10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es-CO" sz="10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𝑽</m:t>
                            </m:r>
                          </m:e>
                          <m:sub>
                            <m:r>
                              <a:rPr lang="es-CO" sz="10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𝒕</m:t>
                            </m:r>
                          </m:sub>
                        </m:sSub>
                        <m:r>
                          <a:rPr lang="es-CO" sz="10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)</m:t>
                        </m:r>
                        <m:nary>
                          <m:naryPr>
                            <m:chr m:val="∑"/>
                            <m:supHide m:val="on"/>
                            <m:ctrlPr>
                              <a:rPr lang="es-CO" sz="10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naryPr>
                          <m:sub>
                            <m:r>
                              <m:rPr>
                                <m:brk m:alnAt="7"/>
                              </m:rPr>
                              <a:rPr lang="es-CO" sz="10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𝒊</m:t>
                            </m:r>
                          </m:sub>
                          <m:sup/>
                          <m:e>
                            <m:d>
                              <m:dPr>
                                <m:ctrlPr>
                                  <a:rPr lang="es-CO" sz="1000" b="1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dPr>
                              <m:e>
                                <m:f>
                                  <m:fPr>
                                    <m:ctrlPr>
                                      <a:rPr lang="es-CO" sz="1000" b="1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fPr>
                                  <m:num>
                                    <m:r>
                                      <a:rPr lang="es-CO" sz="1000" b="1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𝝏</m:t>
                                    </m:r>
                                    <m:r>
                                      <a:rPr lang="es-CO" sz="1000" b="1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𝑽𝒕</m:t>
                                    </m:r>
                                  </m:num>
                                  <m:den>
                                    <m:r>
                                      <a:rPr lang="es-CO" sz="1000" b="1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𝝏</m:t>
                                    </m:r>
                                    <m:r>
                                      <a:rPr lang="es-CO" sz="1000" b="1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𝒙𝒊</m:t>
                                    </m:r>
                                  </m:den>
                                </m:f>
                                <m:r>
                                  <a:rPr lang="es-CO" sz="1000" b="1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(</m:t>
                                </m:r>
                                <m:r>
                                  <a:rPr lang="es-CO" sz="1000" b="1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𝒙𝒊</m:t>
                                </m:r>
                                <m:r>
                                  <a:rPr lang="es-CO" sz="1000" b="1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)</m:t>
                                </m:r>
                              </m:e>
                            </m:d>
                          </m:e>
                        </m:nary>
                      </m:e>
                      <m:sup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𝟐</m:t>
                        </m:r>
                      </m:sup>
                    </m:sSup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29" name="CuadroTexto 28">
              <a:extLst>
                <a:ext uri="{FF2B5EF4-FFF2-40B4-BE49-F238E27FC236}">
                  <a16:creationId xmlns="" xmlns:a16="http://schemas.microsoft.com/office/drawing/2014/main" xmlns:a14="http://schemas.microsoft.com/office/drawing/2010/main" id="{00000000-0008-0000-0200-00001F000000}"/>
                </a:ext>
              </a:extLst>
            </xdr:cNvPr>
            <xdr:cNvSpPr txBox="1"/>
          </xdr:nvSpPr>
          <xdr:spPr>
            <a:xfrm>
              <a:off x="10235231" y="45036003"/>
              <a:ext cx="1344704" cy="49306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no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〖</a:t>
              </a:r>
              <a:r>
                <a:rPr lang="es-CO" sz="10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𝒖^𝟐 (𝑽_𝒕)∑_𝒊▒(𝝏𝑽𝒕/𝝏𝒙𝒊(𝒙𝒊)) </a:t>
              </a:r>
              <a:r>
                <a:rPr lang="es-CO" sz="11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〗^</a:t>
              </a:r>
              <a:r>
                <a:rPr lang="es-CO" sz="1100" b="1" i="0">
                  <a:latin typeface="Cambria Math" panose="02040503050406030204" pitchFamily="18" charset="0"/>
                </a:rPr>
                <a:t>𝟐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16</xdr:col>
      <xdr:colOff>628650</xdr:colOff>
      <xdr:row>124</xdr:row>
      <xdr:rowOff>0</xdr:rowOff>
    </xdr:from>
    <xdr:ext cx="65" cy="172227"/>
    <xdr:sp macro="" textlink="">
      <xdr:nvSpPr>
        <xdr:cNvPr id="30" name="CuadroTexto 29">
          <a:extLst>
            <a:ext uri="{FF2B5EF4-FFF2-40B4-BE49-F238E27FC236}">
              <a16:creationId xmlns="" xmlns:a16="http://schemas.microsoft.com/office/drawing/2014/main" id="{00000000-0008-0000-0200-00001E000000}"/>
            </a:ext>
          </a:extLst>
        </xdr:cNvPr>
        <xdr:cNvSpPr txBox="1"/>
      </xdr:nvSpPr>
      <xdr:spPr>
        <a:xfrm>
          <a:off x="15506700" y="48291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 sz="1100"/>
        </a:p>
      </xdr:txBody>
    </xdr:sp>
    <xdr:clientData/>
  </xdr:oneCellAnchor>
  <xdr:oneCellAnchor>
    <xdr:from>
      <xdr:col>2</xdr:col>
      <xdr:colOff>649387</xdr:colOff>
      <xdr:row>87</xdr:row>
      <xdr:rowOff>233584</xdr:rowOff>
    </xdr:from>
    <xdr:ext cx="286492" cy="18787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1" name="CuadroTexto 30">
              <a:extLst>
                <a:ext uri="{FF2B5EF4-FFF2-40B4-BE49-F238E27FC236}">
                  <a16:creationId xmlns="" xmlns:a16="http://schemas.microsoft.com/office/drawing/2014/main" id="{00000000-0008-0000-0200-00001F000000}"/>
                </a:ext>
              </a:extLst>
            </xdr:cNvPr>
            <xdr:cNvSpPr txBox="1"/>
          </xdr:nvSpPr>
          <xdr:spPr>
            <a:xfrm>
              <a:off x="3230662" y="31589884"/>
              <a:ext cx="286492" cy="18787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2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200" b="0" i="1">
                            <a:latin typeface="Cambria Math" panose="02040503050406030204" pitchFamily="18" charset="0"/>
                          </a:rPr>
                          <m:t>𝑉</m:t>
                        </m:r>
                      </m:e>
                      <m:sub>
                        <m:r>
                          <a:rPr lang="es-CO" sz="1200" b="0" i="1">
                            <a:latin typeface="Cambria Math" panose="02040503050406030204" pitchFamily="18" charset="0"/>
                          </a:rPr>
                          <m:t>𝑜</m:t>
                        </m:r>
                      </m:sub>
                    </m:sSub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31" name="CuadroTexto 30">
              <a:extLst>
                <a:ext uri="{FF2B5EF4-FFF2-40B4-BE49-F238E27FC236}">
                  <a16:creationId xmlns="" xmlns:a16="http://schemas.microsoft.com/office/drawing/2014/main" xmlns:a14="http://schemas.microsoft.com/office/drawing/2010/main" id="{00000000-0008-0000-0200-000022000000}"/>
                </a:ext>
              </a:extLst>
            </xdr:cNvPr>
            <xdr:cNvSpPr txBox="1"/>
          </xdr:nvSpPr>
          <xdr:spPr>
            <a:xfrm>
              <a:off x="3230662" y="31589884"/>
              <a:ext cx="286492" cy="18787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lang="es-CO" sz="1200" b="0" i="0">
                  <a:latin typeface="Cambria Math" panose="02040503050406030204" pitchFamily="18" charset="0"/>
                </a:rPr>
                <a:t>𝑉_𝑜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4</xdr:col>
      <xdr:colOff>628650</xdr:colOff>
      <xdr:row>52</xdr:row>
      <xdr:rowOff>290512</xdr:rowOff>
    </xdr:from>
    <xdr:ext cx="65" cy="172227"/>
    <xdr:sp macro="" textlink="">
      <xdr:nvSpPr>
        <xdr:cNvPr id="32" name="CuadroTexto 31">
          <a:extLst>
            <a:ext uri="{FF2B5EF4-FFF2-40B4-BE49-F238E27FC236}">
              <a16:creationId xmlns="" xmlns:a16="http://schemas.microsoft.com/office/drawing/2014/main" id="{00000000-0008-0000-0200-000020000000}"/>
            </a:ext>
          </a:extLst>
        </xdr:cNvPr>
        <xdr:cNvSpPr txBox="1"/>
      </xdr:nvSpPr>
      <xdr:spPr>
        <a:xfrm>
          <a:off x="5095875" y="208930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 sz="1100"/>
        </a:p>
      </xdr:txBody>
    </xdr:sp>
    <xdr:clientData/>
  </xdr:oneCellAnchor>
  <xdr:oneCellAnchor>
    <xdr:from>
      <xdr:col>5</xdr:col>
      <xdr:colOff>628650</xdr:colOff>
      <xdr:row>52</xdr:row>
      <xdr:rowOff>290512</xdr:rowOff>
    </xdr:from>
    <xdr:ext cx="65" cy="172227"/>
    <xdr:sp macro="" textlink="">
      <xdr:nvSpPr>
        <xdr:cNvPr id="33" name="CuadroTexto 32">
          <a:extLst>
            <a:ext uri="{FF2B5EF4-FFF2-40B4-BE49-F238E27FC236}">
              <a16:creationId xmlns="" xmlns:a16="http://schemas.microsoft.com/office/drawing/2014/main" id="{00000000-0008-0000-0200-000021000000}"/>
            </a:ext>
          </a:extLst>
        </xdr:cNvPr>
        <xdr:cNvSpPr txBox="1"/>
      </xdr:nvSpPr>
      <xdr:spPr>
        <a:xfrm>
          <a:off x="5943600" y="208930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 sz="1100"/>
        </a:p>
      </xdr:txBody>
    </xdr:sp>
    <xdr:clientData/>
  </xdr:oneCellAnchor>
  <xdr:oneCellAnchor>
    <xdr:from>
      <xdr:col>6</xdr:col>
      <xdr:colOff>628650</xdr:colOff>
      <xdr:row>52</xdr:row>
      <xdr:rowOff>290512</xdr:rowOff>
    </xdr:from>
    <xdr:ext cx="65" cy="172227"/>
    <xdr:sp macro="" textlink="">
      <xdr:nvSpPr>
        <xdr:cNvPr id="34" name="CuadroTexto 33">
          <a:extLst>
            <a:ext uri="{FF2B5EF4-FFF2-40B4-BE49-F238E27FC236}">
              <a16:creationId xmlns="" xmlns:a16="http://schemas.microsoft.com/office/drawing/2014/main" id="{00000000-0008-0000-0200-000022000000}"/>
            </a:ext>
          </a:extLst>
        </xdr:cNvPr>
        <xdr:cNvSpPr txBox="1"/>
      </xdr:nvSpPr>
      <xdr:spPr>
        <a:xfrm>
          <a:off x="6715125" y="208930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 sz="1100"/>
        </a:p>
      </xdr:txBody>
    </xdr:sp>
    <xdr:clientData/>
  </xdr:oneCellAnchor>
  <xdr:oneCellAnchor>
    <xdr:from>
      <xdr:col>7</xdr:col>
      <xdr:colOff>628650</xdr:colOff>
      <xdr:row>52</xdr:row>
      <xdr:rowOff>290512</xdr:rowOff>
    </xdr:from>
    <xdr:ext cx="65" cy="172227"/>
    <xdr:sp macro="" textlink="">
      <xdr:nvSpPr>
        <xdr:cNvPr id="35" name="CuadroTexto 34">
          <a:extLst>
            <a:ext uri="{FF2B5EF4-FFF2-40B4-BE49-F238E27FC236}">
              <a16:creationId xmlns="" xmlns:a16="http://schemas.microsoft.com/office/drawing/2014/main" id="{00000000-0008-0000-0200-000023000000}"/>
            </a:ext>
          </a:extLst>
        </xdr:cNvPr>
        <xdr:cNvSpPr txBox="1"/>
      </xdr:nvSpPr>
      <xdr:spPr>
        <a:xfrm>
          <a:off x="7486650" y="208930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 sz="1100"/>
        </a:p>
      </xdr:txBody>
    </xdr:sp>
    <xdr:clientData/>
  </xdr:oneCellAnchor>
  <xdr:oneCellAnchor>
    <xdr:from>
      <xdr:col>8</xdr:col>
      <xdr:colOff>628650</xdr:colOff>
      <xdr:row>52</xdr:row>
      <xdr:rowOff>290512</xdr:rowOff>
    </xdr:from>
    <xdr:ext cx="65" cy="172227"/>
    <xdr:sp macro="" textlink="">
      <xdr:nvSpPr>
        <xdr:cNvPr id="36" name="CuadroTexto 35">
          <a:extLst>
            <a:ext uri="{FF2B5EF4-FFF2-40B4-BE49-F238E27FC236}">
              <a16:creationId xmlns="" xmlns:a16="http://schemas.microsoft.com/office/drawing/2014/main" id="{00000000-0008-0000-0200-000024000000}"/>
            </a:ext>
          </a:extLst>
        </xdr:cNvPr>
        <xdr:cNvSpPr txBox="1"/>
      </xdr:nvSpPr>
      <xdr:spPr>
        <a:xfrm>
          <a:off x="8334375" y="208930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 sz="1100"/>
        </a:p>
      </xdr:txBody>
    </xdr:sp>
    <xdr:clientData/>
  </xdr:oneCellAnchor>
  <xdr:oneCellAnchor>
    <xdr:from>
      <xdr:col>9</xdr:col>
      <xdr:colOff>628650</xdr:colOff>
      <xdr:row>52</xdr:row>
      <xdr:rowOff>290512</xdr:rowOff>
    </xdr:from>
    <xdr:ext cx="65" cy="172227"/>
    <xdr:sp macro="" textlink="">
      <xdr:nvSpPr>
        <xdr:cNvPr id="37" name="CuadroTexto 36">
          <a:extLst>
            <a:ext uri="{FF2B5EF4-FFF2-40B4-BE49-F238E27FC236}">
              <a16:creationId xmlns="" xmlns:a16="http://schemas.microsoft.com/office/drawing/2014/main" id="{00000000-0008-0000-0200-000025000000}"/>
            </a:ext>
          </a:extLst>
        </xdr:cNvPr>
        <xdr:cNvSpPr txBox="1"/>
      </xdr:nvSpPr>
      <xdr:spPr>
        <a:xfrm>
          <a:off x="9105900" y="208930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 sz="1100"/>
        </a:p>
      </xdr:txBody>
    </xdr:sp>
    <xdr:clientData/>
  </xdr:oneCellAnchor>
  <xdr:oneCellAnchor>
    <xdr:from>
      <xdr:col>10</xdr:col>
      <xdr:colOff>628650</xdr:colOff>
      <xdr:row>52</xdr:row>
      <xdr:rowOff>290512</xdr:rowOff>
    </xdr:from>
    <xdr:ext cx="65" cy="172227"/>
    <xdr:sp macro="" textlink="">
      <xdr:nvSpPr>
        <xdr:cNvPr id="38" name="CuadroTexto 37">
          <a:extLst>
            <a:ext uri="{FF2B5EF4-FFF2-40B4-BE49-F238E27FC236}">
              <a16:creationId xmlns="" xmlns:a16="http://schemas.microsoft.com/office/drawing/2014/main" id="{00000000-0008-0000-0200-000026000000}"/>
            </a:ext>
          </a:extLst>
        </xdr:cNvPr>
        <xdr:cNvSpPr txBox="1"/>
      </xdr:nvSpPr>
      <xdr:spPr>
        <a:xfrm>
          <a:off x="9953625" y="208930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 sz="1100"/>
        </a:p>
      </xdr:txBody>
    </xdr:sp>
    <xdr:clientData/>
  </xdr:oneCellAnchor>
  <xdr:oneCellAnchor>
    <xdr:from>
      <xdr:col>11</xdr:col>
      <xdr:colOff>628650</xdr:colOff>
      <xdr:row>52</xdr:row>
      <xdr:rowOff>290512</xdr:rowOff>
    </xdr:from>
    <xdr:ext cx="65" cy="172227"/>
    <xdr:sp macro="" textlink="">
      <xdr:nvSpPr>
        <xdr:cNvPr id="39" name="CuadroTexto 38">
          <a:extLst>
            <a:ext uri="{FF2B5EF4-FFF2-40B4-BE49-F238E27FC236}">
              <a16:creationId xmlns="" xmlns:a16="http://schemas.microsoft.com/office/drawing/2014/main" id="{00000000-0008-0000-0200-000027000000}"/>
            </a:ext>
          </a:extLst>
        </xdr:cNvPr>
        <xdr:cNvSpPr txBox="1"/>
      </xdr:nvSpPr>
      <xdr:spPr>
        <a:xfrm>
          <a:off x="10801350" y="208930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 sz="1100"/>
        </a:p>
      </xdr:txBody>
    </xdr:sp>
    <xdr:clientData/>
  </xdr:oneCellAnchor>
  <xdr:oneCellAnchor>
    <xdr:from>
      <xdr:col>9</xdr:col>
      <xdr:colOff>628650</xdr:colOff>
      <xdr:row>52</xdr:row>
      <xdr:rowOff>290512</xdr:rowOff>
    </xdr:from>
    <xdr:ext cx="65" cy="172227"/>
    <xdr:sp macro="" textlink="">
      <xdr:nvSpPr>
        <xdr:cNvPr id="40" name="CuadroTexto 39">
          <a:extLst>
            <a:ext uri="{FF2B5EF4-FFF2-40B4-BE49-F238E27FC236}">
              <a16:creationId xmlns="" xmlns:a16="http://schemas.microsoft.com/office/drawing/2014/main" id="{00000000-0008-0000-0200-000028000000}"/>
            </a:ext>
          </a:extLst>
        </xdr:cNvPr>
        <xdr:cNvSpPr txBox="1"/>
      </xdr:nvSpPr>
      <xdr:spPr>
        <a:xfrm>
          <a:off x="9105900" y="208930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 sz="1100"/>
        </a:p>
      </xdr:txBody>
    </xdr:sp>
    <xdr:clientData/>
  </xdr:oneCellAnchor>
  <xdr:oneCellAnchor>
    <xdr:from>
      <xdr:col>10</xdr:col>
      <xdr:colOff>628650</xdr:colOff>
      <xdr:row>52</xdr:row>
      <xdr:rowOff>290512</xdr:rowOff>
    </xdr:from>
    <xdr:ext cx="65" cy="172227"/>
    <xdr:sp macro="" textlink="">
      <xdr:nvSpPr>
        <xdr:cNvPr id="41" name="CuadroTexto 40">
          <a:extLst>
            <a:ext uri="{FF2B5EF4-FFF2-40B4-BE49-F238E27FC236}">
              <a16:creationId xmlns="" xmlns:a16="http://schemas.microsoft.com/office/drawing/2014/main" id="{00000000-0008-0000-0200-000029000000}"/>
            </a:ext>
          </a:extLst>
        </xdr:cNvPr>
        <xdr:cNvSpPr txBox="1"/>
      </xdr:nvSpPr>
      <xdr:spPr>
        <a:xfrm>
          <a:off x="9953625" y="208930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 sz="1100"/>
        </a:p>
      </xdr:txBody>
    </xdr:sp>
    <xdr:clientData/>
  </xdr:oneCellAnchor>
  <xdr:oneCellAnchor>
    <xdr:from>
      <xdr:col>11</xdr:col>
      <xdr:colOff>628650</xdr:colOff>
      <xdr:row>52</xdr:row>
      <xdr:rowOff>290512</xdr:rowOff>
    </xdr:from>
    <xdr:ext cx="65" cy="172227"/>
    <xdr:sp macro="" textlink="">
      <xdr:nvSpPr>
        <xdr:cNvPr id="42" name="CuadroTexto 41">
          <a:extLst>
            <a:ext uri="{FF2B5EF4-FFF2-40B4-BE49-F238E27FC236}">
              <a16:creationId xmlns="" xmlns:a16="http://schemas.microsoft.com/office/drawing/2014/main" id="{00000000-0008-0000-0200-00002A000000}"/>
            </a:ext>
          </a:extLst>
        </xdr:cNvPr>
        <xdr:cNvSpPr txBox="1"/>
      </xdr:nvSpPr>
      <xdr:spPr>
        <a:xfrm>
          <a:off x="10801350" y="208930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 sz="1100"/>
        </a:p>
      </xdr:txBody>
    </xdr:sp>
    <xdr:clientData/>
  </xdr:oneCellAnchor>
  <xdr:oneCellAnchor>
    <xdr:from>
      <xdr:col>12</xdr:col>
      <xdr:colOff>628650</xdr:colOff>
      <xdr:row>53</xdr:row>
      <xdr:rowOff>290512</xdr:rowOff>
    </xdr:from>
    <xdr:ext cx="65" cy="172227"/>
    <xdr:sp macro="" textlink="">
      <xdr:nvSpPr>
        <xdr:cNvPr id="43" name="CuadroTexto 42">
          <a:extLst>
            <a:ext uri="{FF2B5EF4-FFF2-40B4-BE49-F238E27FC236}">
              <a16:creationId xmlns="" xmlns:a16="http://schemas.microsoft.com/office/drawing/2014/main" id="{00000000-0008-0000-0200-00002B000000}"/>
            </a:ext>
          </a:extLst>
        </xdr:cNvPr>
        <xdr:cNvSpPr txBox="1"/>
      </xdr:nvSpPr>
      <xdr:spPr>
        <a:xfrm>
          <a:off x="11649075" y="212740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 sz="1100"/>
        </a:p>
      </xdr:txBody>
    </xdr:sp>
    <xdr:clientData/>
  </xdr:oneCellAnchor>
  <xdr:twoCellAnchor>
    <xdr:from>
      <xdr:col>0</xdr:col>
      <xdr:colOff>733766</xdr:colOff>
      <xdr:row>48</xdr:row>
      <xdr:rowOff>325551</xdr:rowOff>
    </xdr:from>
    <xdr:to>
      <xdr:col>18</xdr:col>
      <xdr:colOff>422038</xdr:colOff>
      <xdr:row>51</xdr:row>
      <xdr:rowOff>104527</xdr:rowOff>
    </xdr:to>
    <xdr:sp macro="" textlink="">
      <xdr:nvSpPr>
        <xdr:cNvPr id="44" name="Rectángulo redondeado 43">
          <a:extLst>
            <a:ext uri="{FF2B5EF4-FFF2-40B4-BE49-F238E27FC236}">
              <a16:creationId xmlns="" xmlns:a16="http://schemas.microsoft.com/office/drawing/2014/main" id="{00000000-0008-0000-0200-00002C000000}"/>
            </a:ext>
          </a:extLst>
        </xdr:cNvPr>
        <xdr:cNvSpPr/>
      </xdr:nvSpPr>
      <xdr:spPr>
        <a:xfrm>
          <a:off x="733766" y="19270776"/>
          <a:ext cx="16242722" cy="1112476"/>
        </a:xfrm>
        <a:prstGeom prst="roundRect">
          <a:avLst/>
        </a:prstGeom>
        <a:solidFill>
          <a:schemeClr val="tx2">
            <a:lumMod val="75000"/>
          </a:schemeClr>
        </a:solidFill>
        <a:ln>
          <a:solidFill>
            <a:schemeClr val="accent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oneCellAnchor>
    <xdr:from>
      <xdr:col>0</xdr:col>
      <xdr:colOff>1349830</xdr:colOff>
      <xdr:row>49</xdr:row>
      <xdr:rowOff>181315</xdr:rowOff>
    </xdr:from>
    <xdr:ext cx="14948649" cy="51954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5" name="CuadroTexto 44">
              <a:extLst>
                <a:ext uri="{FF2B5EF4-FFF2-40B4-BE49-F238E27FC236}">
                  <a16:creationId xmlns="" xmlns:a16="http://schemas.microsoft.com/office/drawing/2014/main" id="{00000000-0008-0000-0200-00002D000000}"/>
                </a:ext>
              </a:extLst>
            </xdr:cNvPr>
            <xdr:cNvSpPr txBox="1"/>
          </xdr:nvSpPr>
          <xdr:spPr>
            <a:xfrm>
              <a:off x="1349830" y="19698040"/>
              <a:ext cx="14948649" cy="51954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noAutofit/>
            </a:bodyPr>
            <a:lstStyle/>
            <a:p>
              <a:pPr algn="l"/>
              <a14:m>
                <m:oMath xmlns:m="http://schemas.openxmlformats.org/officeDocument/2006/math">
                  <m:sSub>
                    <m:sSubPr>
                      <m:ctrlPr>
                        <a:rPr lang="es-CO" sz="2800" b="1" i="1">
                          <a:solidFill>
                            <a:schemeClr val="bg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sSubPr>
                    <m:e>
                      <m:r>
                        <a:rPr lang="es-CO" sz="2800" b="1" i="1">
                          <a:solidFill>
                            <a:schemeClr val="bg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𝑽</m:t>
                      </m:r>
                    </m:e>
                    <m:sub>
                      <m:r>
                        <a:rPr lang="es-CO" sz="2800" b="1" i="1">
                          <a:solidFill>
                            <a:schemeClr val="bg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𝒕</m:t>
                      </m:r>
                    </m:sub>
                  </m:sSub>
                </m:oMath>
              </a14:m>
              <a:r>
                <a:rPr lang="es-CO" sz="2800" b="1" i="1">
                  <a:solidFill>
                    <a:schemeClr val="bg1"/>
                  </a:solidFill>
                  <a:effectLst/>
                  <a:latin typeface="+mn-lt"/>
                  <a:ea typeface="+mn-ea"/>
                  <a:cs typeface="+mn-cs"/>
                </a:rPr>
                <a:t>=</a:t>
              </a:r>
              <a:r>
                <a:rPr lang="es-CO" sz="2800" b="1" i="1" baseline="0">
                  <a:solidFill>
                    <a:schemeClr val="bg1"/>
                  </a:solidFill>
                  <a:effectLst/>
                  <a:latin typeface="+mn-lt"/>
                  <a:ea typeface="+mn-ea"/>
                  <a:cs typeface="+mn-cs"/>
                </a:rPr>
                <a:t> </a:t>
              </a:r>
              <a14:m>
                <m:oMath xmlns:m="http://schemas.openxmlformats.org/officeDocument/2006/math">
                  <m:sSub>
                    <m:sSubPr>
                      <m:ctrlPr>
                        <a:rPr lang="es-CO" sz="2800" b="1" i="1">
                          <a:solidFill>
                            <a:schemeClr val="bg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sSubPr>
                    <m:e>
                      <m:r>
                        <a:rPr lang="es-CO" sz="2800" b="1" i="1">
                          <a:solidFill>
                            <a:schemeClr val="bg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𝑽</m:t>
                      </m:r>
                    </m:e>
                    <m:sub>
                      <m:eqArr>
                        <m:eqArrPr>
                          <m:ctrlPr>
                            <a:rPr lang="es-CO" sz="2800" b="1" i="1">
                              <a:solidFill>
                                <a:schemeClr val="bg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</m:ctrlPr>
                        </m:eqArrPr>
                        <m:e>
                          <m:r>
                            <a:rPr lang="es-CO" sz="2800" b="1" i="1">
                              <a:solidFill>
                                <a:schemeClr val="bg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𝟎</m:t>
                          </m:r>
                          <m:r>
                            <a:rPr lang="es-CO" sz="2800" b="1" i="1">
                              <a:solidFill>
                                <a:schemeClr val="bg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  </m:t>
                          </m:r>
                        </m:e>
                        <m:e>
                          <m:r>
                            <a:rPr lang="es-CO" sz="2800" b="1" i="1">
                              <a:solidFill>
                                <a:schemeClr val="bg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 </m:t>
                          </m:r>
                        </m:e>
                      </m:eqArr>
                    </m:sub>
                  </m:sSub>
                  <m:d>
                    <m:dPr>
                      <m:begChr m:val="["/>
                      <m:endChr m:val="]"/>
                      <m:ctrlPr>
                        <a:rPr lang="es-CO" sz="2800" b="1" i="1">
                          <a:solidFill>
                            <a:schemeClr val="bg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dPr>
                    <m:e>
                      <m:eqArr>
                        <m:eqArrPr>
                          <m:ctrlPr>
                            <a:rPr lang="es-CO" sz="2800" b="1" i="1">
                              <a:solidFill>
                                <a:schemeClr val="bg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</m:ctrlPr>
                        </m:eqArrPr>
                        <m:e>
                          <m:r>
                            <a:rPr lang="es-CO" sz="2800" b="1" i="1">
                              <a:solidFill>
                                <a:schemeClr val="bg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𝟏</m:t>
                          </m:r>
                          <m:r>
                            <a:rPr lang="es-CO" sz="2800" b="1" i="1">
                              <a:solidFill>
                                <a:schemeClr val="bg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−</m:t>
                          </m:r>
                          <m:sSub>
                            <m:sSubPr>
                              <m:ctrlPr>
                                <a:rPr lang="es-CO" sz="2800" b="1" i="1">
                                  <a:solidFill>
                                    <a:schemeClr val="bg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</m:ctrlPr>
                            </m:sSubPr>
                            <m:e>
                              <m:r>
                                <a:rPr lang="es-CO" sz="2800" b="1" i="1">
                                  <a:solidFill>
                                    <a:schemeClr val="bg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𝜸</m:t>
                              </m:r>
                            </m:e>
                            <m:sub>
                              <m:r>
                                <a:rPr lang="es-CO" sz="2800" b="1" i="1">
                                  <a:solidFill>
                                    <a:schemeClr val="bg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𝑹𝒔</m:t>
                              </m:r>
                            </m:sub>
                          </m:sSub>
                        </m:e>
                      </m:eqArr>
                      <m:r>
                        <a:rPr lang="es-CO" sz="2800" b="1" i="1">
                          <a:solidFill>
                            <a:schemeClr val="bg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 </m:t>
                      </m:r>
                      <m:d>
                        <m:dPr>
                          <m:ctrlPr>
                            <a:rPr lang="es-CO" sz="2800" b="1" i="1">
                              <a:solidFill>
                                <a:schemeClr val="bg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</m:ctrlPr>
                        </m:dPr>
                        <m:e>
                          <m:sSub>
                            <m:sSubPr>
                              <m:ctrlPr>
                                <a:rPr lang="es-CO" sz="2800" b="1" i="1">
                                  <a:solidFill>
                                    <a:schemeClr val="bg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</m:ctrlPr>
                            </m:sSubPr>
                            <m:e>
                              <m:r>
                                <a:rPr lang="es-CO" sz="2800" b="1" i="1">
                                  <a:solidFill>
                                    <a:schemeClr val="bg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𝒕</m:t>
                              </m:r>
                            </m:e>
                            <m:sub>
                              <m:r>
                                <a:rPr lang="es-CO" sz="2800" b="1" i="1">
                                  <a:solidFill>
                                    <a:schemeClr val="bg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𝟎</m:t>
                              </m:r>
                              <m:r>
                                <a:rPr lang="es-CO" sz="2800" b="1" i="1">
                                  <a:solidFill>
                                    <a:schemeClr val="bg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𝑹𝑺</m:t>
                              </m:r>
                            </m:sub>
                          </m:sSub>
                          <m:r>
                            <a:rPr lang="es-CO" sz="2800" b="1" i="1">
                              <a:solidFill>
                                <a:schemeClr val="bg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 − </m:t>
                          </m:r>
                          <m:sSub>
                            <m:sSubPr>
                              <m:ctrlPr>
                                <a:rPr lang="es-CO" sz="2800" b="1" i="1">
                                  <a:solidFill>
                                    <a:schemeClr val="bg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</m:ctrlPr>
                            </m:sSubPr>
                            <m:e>
                              <m:r>
                                <a:rPr lang="es-CO" sz="2800" b="1" i="1">
                                  <a:solidFill>
                                    <a:schemeClr val="bg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𝒕</m:t>
                              </m:r>
                            </m:e>
                            <m:sub>
                              <m:r>
                                <a:rPr lang="es-CO" sz="2800" b="1" i="1">
                                  <a:solidFill>
                                    <a:schemeClr val="bg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𝒓𝒔</m:t>
                              </m:r>
                            </m:sub>
                          </m:sSub>
                        </m:e>
                      </m:d>
                      <m:r>
                        <a:rPr lang="es-CO" sz="2800" b="1" i="1">
                          <a:solidFill>
                            <a:schemeClr val="bg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+</m:t>
                      </m:r>
                      <m:r>
                        <a:rPr lang="es-CO" sz="2800" b="1" i="1">
                          <a:solidFill>
                            <a:schemeClr val="bg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𝜷</m:t>
                      </m:r>
                      <m:d>
                        <m:dPr>
                          <m:ctrlPr>
                            <a:rPr lang="es-CO" sz="2800" b="1" i="1">
                              <a:solidFill>
                                <a:schemeClr val="bg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</m:ctrlPr>
                        </m:dPr>
                        <m:e>
                          <m:sSub>
                            <m:sSubPr>
                              <m:ctrlPr>
                                <a:rPr lang="es-CO" sz="2800" b="1" i="1">
                                  <a:solidFill>
                                    <a:schemeClr val="bg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</m:ctrlPr>
                            </m:sSubPr>
                            <m:e>
                              <m:r>
                                <a:rPr lang="es-CO" sz="2800" b="1" i="1">
                                  <a:solidFill>
                                    <a:schemeClr val="bg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𝒕</m:t>
                              </m:r>
                            </m:e>
                            <m:sub>
                              <m:r>
                                <a:rPr lang="es-CO" sz="2800" b="1" i="1">
                                  <a:solidFill>
                                    <a:schemeClr val="bg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𝒔𝒄𝒎</m:t>
                              </m:r>
                            </m:sub>
                          </m:sSub>
                          <m:r>
                            <a:rPr lang="es-CO" sz="2800" b="1" i="1">
                              <a:solidFill>
                                <a:schemeClr val="bg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−</m:t>
                          </m:r>
                          <m:sSub>
                            <m:sSubPr>
                              <m:ctrlPr>
                                <a:rPr lang="es-CO" sz="2800" b="1" i="1">
                                  <a:solidFill>
                                    <a:schemeClr val="bg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</m:ctrlPr>
                            </m:sSubPr>
                            <m:e>
                              <m:r>
                                <a:rPr lang="es-CO" sz="2800" b="1" i="1">
                                  <a:solidFill>
                                    <a:schemeClr val="bg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𝒕</m:t>
                              </m:r>
                            </m:e>
                            <m:sub>
                              <m:r>
                                <a:rPr lang="es-CO" sz="2800" b="1" i="1">
                                  <a:solidFill>
                                    <a:schemeClr val="bg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𝑹𝑺</m:t>
                              </m:r>
                            </m:sub>
                          </m:sSub>
                          <m:r>
                            <a:rPr lang="es-CO" sz="2800" b="1" i="1">
                              <a:solidFill>
                                <a:schemeClr val="bg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 </m:t>
                          </m:r>
                        </m:e>
                      </m:d>
                      <m:r>
                        <a:rPr lang="es-CO" sz="2800" b="1" i="1">
                          <a:solidFill>
                            <a:schemeClr val="bg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+</m:t>
                      </m:r>
                      <m:sSub>
                        <m:sSubPr>
                          <m:ctrlPr>
                            <a:rPr lang="es-CO" sz="2800" b="1" i="1">
                              <a:solidFill>
                                <a:schemeClr val="bg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</m:ctrlPr>
                        </m:sSubPr>
                        <m:e>
                          <m:r>
                            <a:rPr lang="es-CO" sz="2800" b="1" i="1">
                              <a:solidFill>
                                <a:schemeClr val="bg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𝜸</m:t>
                          </m:r>
                        </m:e>
                        <m:sub>
                          <m:r>
                            <a:rPr lang="es-CO" sz="2800" b="1" i="1">
                              <a:solidFill>
                                <a:schemeClr val="bg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𝑺𝑪𝑴</m:t>
                          </m:r>
                        </m:sub>
                      </m:sSub>
                      <m:r>
                        <a:rPr lang="es-CO" sz="2800" b="1" i="1">
                          <a:solidFill>
                            <a:schemeClr val="bg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 </m:t>
                      </m:r>
                      <m:d>
                        <m:dPr>
                          <m:ctrlPr>
                            <a:rPr lang="es-CO" sz="2800" b="1" i="1">
                              <a:solidFill>
                                <a:schemeClr val="bg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</m:ctrlPr>
                        </m:dPr>
                        <m:e>
                          <m:r>
                            <a:rPr lang="es-CO" sz="2800" b="1" i="1">
                              <a:solidFill>
                                <a:schemeClr val="bg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 </m:t>
                          </m:r>
                          <m:r>
                            <a:rPr lang="es-CO" sz="2800" b="1" i="1">
                              <a:solidFill>
                                <a:schemeClr val="bg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𝒕</m:t>
                          </m:r>
                          <m:r>
                            <a:rPr lang="es-CO" sz="2800" b="1" i="1">
                              <a:solidFill>
                                <a:schemeClr val="bg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−</m:t>
                          </m:r>
                          <m:sSub>
                            <m:sSubPr>
                              <m:ctrlPr>
                                <a:rPr lang="es-CO" sz="2800" b="1" i="1">
                                  <a:solidFill>
                                    <a:schemeClr val="bg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</m:ctrlPr>
                            </m:sSubPr>
                            <m:e>
                              <m:r>
                                <a:rPr lang="es-CO" sz="2800" b="1" i="1">
                                  <a:solidFill>
                                    <a:schemeClr val="bg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𝒕</m:t>
                              </m:r>
                            </m:e>
                            <m:sub>
                              <m:r>
                                <a:rPr lang="es-CO" sz="2800" b="1" i="1">
                                  <a:solidFill>
                                    <a:schemeClr val="bg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𝑺𝑪𝑴</m:t>
                              </m:r>
                            </m:sub>
                          </m:sSub>
                        </m:e>
                      </m:d>
                      <m:r>
                        <a:rPr lang="es-CO" sz="2800" b="1" i="1">
                          <a:solidFill>
                            <a:schemeClr val="bg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]   +</m:t>
                      </m:r>
                      <m:r>
                        <a:rPr lang="es-CO" sz="2800" b="1" i="1">
                          <a:solidFill>
                            <a:schemeClr val="bg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𝜹</m:t>
                      </m:r>
                      <m:sSub>
                        <m:sSubPr>
                          <m:ctrlPr>
                            <a:rPr lang="es-CO" sz="2800" b="1" i="1">
                              <a:solidFill>
                                <a:schemeClr val="bg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</m:ctrlPr>
                        </m:sSubPr>
                        <m:e>
                          <m:r>
                            <a:rPr lang="es-CO" sz="2800" b="1" i="1">
                              <a:solidFill>
                                <a:schemeClr val="bg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𝑽</m:t>
                          </m:r>
                        </m:e>
                        <m:sub>
                          <m:r>
                            <a:rPr lang="es-CO" sz="2800" b="1" i="1">
                              <a:solidFill>
                                <a:schemeClr val="bg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𝒎𝒆𝒏</m:t>
                          </m:r>
                        </m:sub>
                      </m:sSub>
                      <m:r>
                        <a:rPr lang="es-CO" sz="2800" b="1" i="1">
                          <a:solidFill>
                            <a:schemeClr val="bg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+ </m:t>
                      </m:r>
                      <m:r>
                        <a:rPr lang="es-CO" sz="2800" b="1" i="1">
                          <a:solidFill>
                            <a:schemeClr val="bg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𝜹</m:t>
                      </m:r>
                      <m:sSub>
                        <m:sSubPr>
                          <m:ctrlPr>
                            <a:rPr lang="es-CO" sz="2800" b="1" i="1">
                              <a:solidFill>
                                <a:schemeClr val="bg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</m:ctrlPr>
                        </m:sSubPr>
                        <m:e>
                          <m:r>
                            <a:rPr lang="es-CO" sz="2800" b="1" i="1">
                              <a:solidFill>
                                <a:schemeClr val="bg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𝑽</m:t>
                          </m:r>
                        </m:e>
                        <m:sub>
                          <m:r>
                            <a:rPr lang="es-CO" sz="2800" b="1" i="1">
                              <a:solidFill>
                                <a:schemeClr val="bg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𝒓𝒆𝒑</m:t>
                          </m:r>
                        </m:sub>
                      </m:sSub>
                      <m:r>
                        <a:rPr lang="es-CO" sz="2800" b="1" i="1">
                          <a:solidFill>
                            <a:schemeClr val="bg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+</m:t>
                      </m:r>
                      <m:r>
                        <a:rPr lang="es-CO" sz="2800" b="1" i="1">
                          <a:solidFill>
                            <a:schemeClr val="bg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𝜹</m:t>
                      </m:r>
                      <m:sSub>
                        <m:sSubPr>
                          <m:ctrlPr>
                            <a:rPr lang="es-CO" sz="2800" b="1" i="1">
                              <a:solidFill>
                                <a:schemeClr val="bg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</m:ctrlPr>
                        </m:sSubPr>
                        <m:e>
                          <m:r>
                            <a:rPr lang="es-CO" sz="2800" b="1" i="1">
                              <a:solidFill>
                                <a:schemeClr val="bg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𝑽</m:t>
                          </m:r>
                        </m:e>
                        <m:sub>
                          <m:r>
                            <a:rPr lang="es-CO" sz="2800" b="1" i="1">
                              <a:solidFill>
                                <a:schemeClr val="bg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𝒂𝒅𝒅</m:t>
                          </m:r>
                        </m:sub>
                      </m:sSub>
                      <m:r>
                        <a:rPr lang="es-CO" sz="2800" b="1" i="1">
                          <a:solidFill>
                            <a:schemeClr val="bg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 </m:t>
                      </m:r>
                    </m:e>
                  </m:d>
                </m:oMath>
              </a14:m>
              <a:endParaRPr lang="es-CO" sz="2800">
                <a:solidFill>
                  <a:schemeClr val="bg1"/>
                </a:solidFill>
              </a:endParaRPr>
            </a:p>
          </xdr:txBody>
        </xdr:sp>
      </mc:Choice>
      <mc:Fallback xmlns="">
        <xdr:sp macro="" textlink="">
          <xdr:nvSpPr>
            <xdr:cNvPr id="45" name="CuadroTexto 44">
              <a:extLst>
                <a:ext uri="{FF2B5EF4-FFF2-40B4-BE49-F238E27FC236}">
                  <a16:creationId xmlns="" xmlns:a16="http://schemas.microsoft.com/office/drawing/2014/main" xmlns:a14="http://schemas.microsoft.com/office/drawing/2010/main" id="{00000000-0008-0000-0200-00003E000000}"/>
                </a:ext>
              </a:extLst>
            </xdr:cNvPr>
            <xdr:cNvSpPr txBox="1"/>
          </xdr:nvSpPr>
          <xdr:spPr>
            <a:xfrm>
              <a:off x="1349830" y="19698040"/>
              <a:ext cx="14948649" cy="51954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noAutofit/>
            </a:bodyPr>
            <a:lstStyle/>
            <a:p>
              <a:pPr algn="l"/>
              <a:r>
                <a:rPr lang="es-CO" sz="2800" b="1" i="0">
                  <a:solidFill>
                    <a:schemeClr val="bg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𝑽_𝒕</a:t>
              </a:r>
              <a:r>
                <a:rPr lang="es-CO" sz="2800" b="1" i="1">
                  <a:solidFill>
                    <a:schemeClr val="bg1"/>
                  </a:solidFill>
                  <a:effectLst/>
                  <a:latin typeface="+mn-lt"/>
                  <a:ea typeface="+mn-ea"/>
                  <a:cs typeface="+mn-cs"/>
                </a:rPr>
                <a:t>=</a:t>
              </a:r>
              <a:r>
                <a:rPr lang="es-CO" sz="2800" b="1" i="1" baseline="0">
                  <a:solidFill>
                    <a:schemeClr val="bg1"/>
                  </a:solidFill>
                  <a:effectLst/>
                  <a:latin typeface="+mn-lt"/>
                  <a:ea typeface="+mn-ea"/>
                  <a:cs typeface="+mn-cs"/>
                </a:rPr>
                <a:t> </a:t>
              </a:r>
              <a:r>
                <a:rPr lang="es-CO" sz="2800" b="1" i="0">
                  <a:solidFill>
                    <a:schemeClr val="bg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𝑽_█(𝟎  @ ) [█(𝟏−𝜸_𝑹𝒔 ) (𝒕_𝟎𝑹𝑺  − 𝒕_𝒓𝒔 )+𝜷(𝒕_𝒔𝒄𝒎−𝒕_𝑹𝑺  )+𝜸_𝑺𝑪𝑴  ( 𝒕−𝒕_𝑺𝑪𝑴 )]   +𝜹𝑽_𝒎𝒆𝒏+ 𝜹𝑽_𝒓𝒆𝒑+𝜹𝑽_𝒂𝒅𝒅  ]</a:t>
              </a:r>
              <a:endParaRPr lang="es-CO" sz="2800">
                <a:solidFill>
                  <a:schemeClr val="bg1"/>
                </a:solidFill>
              </a:endParaRPr>
            </a:p>
          </xdr:txBody>
        </xdr:sp>
      </mc:Fallback>
    </mc:AlternateContent>
    <xdr:clientData/>
  </xdr:oneCellAnchor>
  <xdr:oneCellAnchor>
    <xdr:from>
      <xdr:col>6</xdr:col>
      <xdr:colOff>224472</xdr:colOff>
      <xdr:row>66</xdr:row>
      <xdr:rowOff>37084</xdr:rowOff>
    </xdr:from>
    <xdr:ext cx="1810415" cy="40106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6" name="CuadroTexto 45">
              <a:extLst>
                <a:ext uri="{FF2B5EF4-FFF2-40B4-BE49-F238E27FC236}">
                  <a16:creationId xmlns="" xmlns:a16="http://schemas.microsoft.com/office/drawing/2014/main" id="{00000000-0008-0000-0200-00002E000000}"/>
                </a:ext>
              </a:extLst>
            </xdr:cNvPr>
            <xdr:cNvSpPr txBox="1"/>
          </xdr:nvSpPr>
          <xdr:spPr>
            <a:xfrm>
              <a:off x="6310947" y="25878409"/>
              <a:ext cx="1810415" cy="40106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"/>
                  </m:oMathParaPr>
                  <m:oMath xmlns:m="http://schemas.openxmlformats.org/officeDocument/2006/math">
                    <m:f>
                      <m:fPr>
                        <m:ctrlPr>
                          <a:rPr lang="es-CO" sz="1200" b="1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es-CO" sz="12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𝝏</m:t>
                        </m:r>
                        <m:r>
                          <a:rPr lang="es-CO" sz="12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𝑽𝒕</m:t>
                        </m:r>
                      </m:num>
                      <m:den>
                        <m:r>
                          <a:rPr lang="es-CO" sz="12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𝝏</m:t>
                        </m:r>
                        <m:r>
                          <a:rPr lang="es-CO" sz="12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𝒕𝑹𝑺</m:t>
                        </m:r>
                      </m:den>
                    </m:f>
                    <m:r>
                      <a:rPr lang="es-CO" sz="1200" b="1" i="1">
                        <a:latin typeface="Cambria Math" panose="02040503050406030204" pitchFamily="18" charset="0"/>
                      </a:rPr>
                      <m:t>=[</m:t>
                    </m:r>
                    <m:r>
                      <a:rPr lang="es-CO" sz="1200" b="1" i="1">
                        <a:latin typeface="Cambria Math" panose="02040503050406030204" pitchFamily="18" charset="0"/>
                      </a:rPr>
                      <m:t>𝑽</m:t>
                    </m:r>
                    <m:r>
                      <a:rPr lang="es-CO" sz="1200" b="1" i="1" baseline="-25000">
                        <a:latin typeface="Cambria Math" panose="02040503050406030204" pitchFamily="18" charset="0"/>
                      </a:rPr>
                      <m:t>𝟎</m:t>
                    </m:r>
                    <m:r>
                      <a:rPr lang="es-CO" sz="1200" b="1" i="1">
                        <a:latin typeface="Cambria Math" panose="02040503050406030204" pitchFamily="18" charset="0"/>
                      </a:rPr>
                      <m:t>∗(</m:t>
                    </m:r>
                    <m:r>
                      <a:rPr lang="es-CO" sz="12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𝜸</m:t>
                    </m:r>
                    <m:r>
                      <a:rPr lang="es-CO" sz="1200" b="1" i="1" baseline="-25000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𝑹𝑺</m:t>
                    </m:r>
                    <m:r>
                      <a:rPr lang="es-CO" sz="12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−</m:t>
                    </m:r>
                    <m:r>
                      <a:rPr lang="es-CO" sz="12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𝜷</m:t>
                    </m:r>
                    <m:r>
                      <a:rPr lang="es-CO" sz="12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)]</m:t>
                    </m:r>
                  </m:oMath>
                </m:oMathPara>
              </a14:m>
              <a:endParaRPr lang="es-CO" sz="1200" b="1" i="1">
                <a:latin typeface="Times New Roman" panose="02020603050405020304" pitchFamily="18" charset="0"/>
                <a:cs typeface="Times New Roman" panose="02020603050405020304" pitchFamily="18" charset="0"/>
              </a:endParaRPr>
            </a:p>
          </xdr:txBody>
        </xdr:sp>
      </mc:Choice>
      <mc:Fallback xmlns="">
        <xdr:sp macro="" textlink="">
          <xdr:nvSpPr>
            <xdr:cNvPr id="46" name="CuadroTexto 45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0200-00002E000000}"/>
                </a:ext>
              </a:extLst>
            </xdr:cNvPr>
            <xdr:cNvSpPr txBox="1"/>
          </xdr:nvSpPr>
          <xdr:spPr>
            <a:xfrm>
              <a:off x="6310947" y="25878409"/>
              <a:ext cx="1810415" cy="40106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:r>
                <a:rPr lang="es-CO" sz="12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𝝏𝑽𝒕/𝝏𝒕𝑹𝑺</a:t>
              </a:r>
              <a:r>
                <a:rPr lang="es-CO" sz="1200" b="1" i="0">
                  <a:latin typeface="Cambria Math" panose="02040503050406030204" pitchFamily="18" charset="0"/>
                </a:rPr>
                <a:t>=[𝑽</a:t>
              </a:r>
              <a:r>
                <a:rPr lang="es-CO" sz="1200" b="1" i="0" baseline="-25000">
                  <a:latin typeface="Cambria Math" panose="02040503050406030204" pitchFamily="18" charset="0"/>
                </a:rPr>
                <a:t>𝟎</a:t>
              </a:r>
              <a:r>
                <a:rPr lang="es-CO" sz="1200" b="1" i="0">
                  <a:latin typeface="Cambria Math" panose="02040503050406030204" pitchFamily="18" charset="0"/>
                </a:rPr>
                <a:t>∗(</a:t>
              </a:r>
              <a:r>
                <a:rPr lang="es-CO" sz="12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𝜸</a:t>
              </a:r>
              <a:r>
                <a:rPr lang="es-CO" sz="1200" b="1" i="0" baseline="-25000">
                  <a:latin typeface="Cambria Math" panose="02040503050406030204" pitchFamily="18" charset="0"/>
                  <a:ea typeface="Cambria Math" panose="02040503050406030204" pitchFamily="18" charset="0"/>
                </a:rPr>
                <a:t>𝑹𝑺</a:t>
              </a:r>
              <a:r>
                <a:rPr lang="es-CO" sz="12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−𝜷)]</a:t>
              </a:r>
              <a:endParaRPr lang="es-CO" sz="1200" b="1" i="1">
                <a:latin typeface="Times New Roman" panose="02020603050405020304" pitchFamily="18" charset="0"/>
                <a:cs typeface="Times New Roman" panose="02020603050405020304" pitchFamily="18" charset="0"/>
              </a:endParaRPr>
            </a:p>
          </xdr:txBody>
        </xdr:sp>
      </mc:Fallback>
    </mc:AlternateContent>
    <xdr:clientData/>
  </xdr:oneCellAnchor>
  <xdr:oneCellAnchor>
    <xdr:from>
      <xdr:col>6</xdr:col>
      <xdr:colOff>306017</xdr:colOff>
      <xdr:row>67</xdr:row>
      <xdr:rowOff>371475</xdr:rowOff>
    </xdr:from>
    <xdr:ext cx="1702892" cy="46159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7" name="CuadroTexto 46">
              <a:extLst>
                <a:ext uri="{FF2B5EF4-FFF2-40B4-BE49-F238E27FC236}">
                  <a16:creationId xmlns="" xmlns:a16="http://schemas.microsoft.com/office/drawing/2014/main" id="{00000000-0008-0000-0200-00002F000000}"/>
                </a:ext>
              </a:extLst>
            </xdr:cNvPr>
            <xdr:cNvSpPr txBox="1"/>
          </xdr:nvSpPr>
          <xdr:spPr>
            <a:xfrm>
              <a:off x="6392492" y="26269950"/>
              <a:ext cx="1702892" cy="46159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"/>
                  </m:oMathParaPr>
                  <m:oMath xmlns:m="http://schemas.openxmlformats.org/officeDocument/2006/math">
                    <m:f>
                      <m:fPr>
                        <m:ctrlPr>
                          <a:rPr lang="es-CO" sz="1200" b="1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es-CO" sz="12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𝝏</m:t>
                        </m:r>
                        <m:r>
                          <a:rPr lang="es-CO" sz="12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𝑽𝒕</m:t>
                        </m:r>
                      </m:num>
                      <m:den>
                        <m:r>
                          <a:rPr lang="es-CO" sz="12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𝝏</m:t>
                        </m:r>
                        <m:r>
                          <a:rPr lang="es-CO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𝒕</m:t>
                        </m:r>
                        <m:r>
                          <a:rPr lang="es-CO" sz="1100" b="1" i="1" baseline="-2500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𝑺𝑪𝑴</m:t>
                        </m:r>
                      </m:den>
                    </m:f>
                    <m:r>
                      <a:rPr lang="es-CO" sz="1200" b="1" i="1">
                        <a:latin typeface="Cambria Math" panose="02040503050406030204" pitchFamily="18" charset="0"/>
                      </a:rPr>
                      <m:t>=[</m:t>
                    </m:r>
                    <m:r>
                      <a:rPr lang="es-CO" sz="1200" b="1" i="1">
                        <a:latin typeface="Cambria Math" panose="02040503050406030204" pitchFamily="18" charset="0"/>
                      </a:rPr>
                      <m:t>𝑽</m:t>
                    </m:r>
                    <m:r>
                      <a:rPr lang="es-CO" sz="1200" b="1" i="1" baseline="-25000">
                        <a:latin typeface="Cambria Math" panose="02040503050406030204" pitchFamily="18" charset="0"/>
                      </a:rPr>
                      <m:t>𝟎</m:t>
                    </m:r>
                    <m:r>
                      <a:rPr lang="es-CO" sz="1200" b="1" i="1">
                        <a:latin typeface="Cambria Math" panose="02040503050406030204" pitchFamily="18" charset="0"/>
                      </a:rPr>
                      <m:t>∗(</m:t>
                    </m:r>
                    <m:r>
                      <a:rPr lang="es-CO" sz="12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𝜷</m:t>
                    </m:r>
                    <m:r>
                      <a:rPr lang="es-CO" sz="12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−</m:t>
                    </m:r>
                    <m:r>
                      <a:rPr lang="es-CO" sz="12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𝜸</m:t>
                    </m:r>
                    <m:r>
                      <a:rPr lang="es-CO" sz="1200" b="1" i="1" baseline="-25000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𝑺𝑪𝑴</m:t>
                    </m:r>
                    <m:r>
                      <a:rPr lang="es-CO" sz="12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)]</m:t>
                    </m:r>
                  </m:oMath>
                </m:oMathPara>
              </a14:m>
              <a:endParaRPr lang="es-CO" sz="1200" b="1" i="1">
                <a:latin typeface="Times New Roman" panose="02020603050405020304" pitchFamily="18" charset="0"/>
                <a:cs typeface="Times New Roman" panose="02020603050405020304" pitchFamily="18" charset="0"/>
              </a:endParaRPr>
            </a:p>
          </xdr:txBody>
        </xdr:sp>
      </mc:Choice>
      <mc:Fallback xmlns="">
        <xdr:sp macro="" textlink="">
          <xdr:nvSpPr>
            <xdr:cNvPr id="47" name="CuadroTexto 46">
              <a:extLst>
                <a:ext uri="{FF2B5EF4-FFF2-40B4-BE49-F238E27FC236}">
                  <a16:creationId xmlns="" xmlns:a16="http://schemas.microsoft.com/office/drawing/2014/main" xmlns:a14="http://schemas.microsoft.com/office/drawing/2010/main" id="{00000000-0008-0000-0200-000042000000}"/>
                </a:ext>
              </a:extLst>
            </xdr:cNvPr>
            <xdr:cNvSpPr txBox="1"/>
          </xdr:nvSpPr>
          <xdr:spPr>
            <a:xfrm>
              <a:off x="6392492" y="26269950"/>
              <a:ext cx="1702892" cy="46159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:r>
                <a:rPr lang="es-CO" sz="12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𝝏𝑽𝒕/𝝏</a:t>
              </a:r>
              <a:r>
                <a:rPr lang="es-CO" sz="11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𝒕</a:t>
              </a:r>
              <a:r>
                <a:rPr lang="es-CO" sz="1100" b="1" i="0" baseline="-2500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𝑺𝑪𝑴</a:t>
              </a:r>
              <a:r>
                <a:rPr lang="es-CO" sz="1200" b="1" i="0">
                  <a:latin typeface="Cambria Math" panose="02040503050406030204" pitchFamily="18" charset="0"/>
                </a:rPr>
                <a:t>=[𝑽</a:t>
              </a:r>
              <a:r>
                <a:rPr lang="es-CO" sz="1200" b="1" i="0" baseline="-25000">
                  <a:latin typeface="Cambria Math" panose="02040503050406030204" pitchFamily="18" charset="0"/>
                </a:rPr>
                <a:t>𝟎</a:t>
              </a:r>
              <a:r>
                <a:rPr lang="es-CO" sz="1200" b="1" i="0">
                  <a:latin typeface="Cambria Math" panose="02040503050406030204" pitchFamily="18" charset="0"/>
                </a:rPr>
                <a:t>∗(</a:t>
              </a:r>
              <a:r>
                <a:rPr lang="es-CO" sz="12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𝜷−𝜸</a:t>
              </a:r>
              <a:r>
                <a:rPr lang="es-CO" sz="1200" b="1" i="0" baseline="-25000">
                  <a:latin typeface="Cambria Math" panose="02040503050406030204" pitchFamily="18" charset="0"/>
                  <a:ea typeface="Cambria Math" panose="02040503050406030204" pitchFamily="18" charset="0"/>
                </a:rPr>
                <a:t>𝑺𝑪𝑴</a:t>
              </a:r>
              <a:r>
                <a:rPr lang="es-CO" sz="12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)]</a:t>
              </a:r>
              <a:endParaRPr lang="es-CO" sz="1200" b="1" i="1">
                <a:latin typeface="Times New Roman" panose="02020603050405020304" pitchFamily="18" charset="0"/>
                <a:cs typeface="Times New Roman" panose="02020603050405020304" pitchFamily="18" charset="0"/>
              </a:endParaRPr>
            </a:p>
          </xdr:txBody>
        </xdr:sp>
      </mc:Fallback>
    </mc:AlternateContent>
    <xdr:clientData/>
  </xdr:oneCellAnchor>
  <xdr:oneCellAnchor>
    <xdr:from>
      <xdr:col>6</xdr:col>
      <xdr:colOff>269953</xdr:colOff>
      <xdr:row>70</xdr:row>
      <xdr:rowOff>12152</xdr:rowOff>
    </xdr:from>
    <xdr:ext cx="1894821" cy="444221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8" name="CuadroTexto 47">
              <a:extLst>
                <a:ext uri="{FF2B5EF4-FFF2-40B4-BE49-F238E27FC236}">
                  <a16:creationId xmlns="" xmlns:a16="http://schemas.microsoft.com/office/drawing/2014/main" id="{00000000-0008-0000-0200-000030000000}"/>
                </a:ext>
              </a:extLst>
            </xdr:cNvPr>
            <xdr:cNvSpPr txBox="1"/>
          </xdr:nvSpPr>
          <xdr:spPr>
            <a:xfrm>
              <a:off x="6356428" y="26729777"/>
              <a:ext cx="1894821" cy="44422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"/>
                  </m:oMathParaPr>
                  <m:oMath xmlns:m="http://schemas.openxmlformats.org/officeDocument/2006/math">
                    <m:f>
                      <m:fPr>
                        <m:ctrlPr>
                          <a:rPr lang="es-CO" sz="1200" b="1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es-CO" sz="12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𝝏</m:t>
                        </m:r>
                        <m:r>
                          <a:rPr lang="es-CO" sz="12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𝑽𝒕</m:t>
                        </m:r>
                      </m:num>
                      <m:den>
                        <m:r>
                          <a:rPr lang="es-CO" sz="12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𝝏𝜸</m:t>
                        </m:r>
                        <m:r>
                          <a:rPr lang="es-CO" sz="1200" b="1" i="1" baseline="-25000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𝑹𝑺</m:t>
                        </m:r>
                      </m:den>
                    </m:f>
                    <m:r>
                      <a:rPr lang="es-CO" sz="1200" b="1" i="1">
                        <a:latin typeface="Cambria Math" panose="02040503050406030204" pitchFamily="18" charset="0"/>
                      </a:rPr>
                      <m:t>=[−</m:t>
                    </m:r>
                    <m:r>
                      <a:rPr lang="es-CO" sz="1200" b="1" i="1">
                        <a:latin typeface="Cambria Math" panose="02040503050406030204" pitchFamily="18" charset="0"/>
                      </a:rPr>
                      <m:t>𝑽</m:t>
                    </m:r>
                    <m:r>
                      <a:rPr lang="es-CO" sz="1200" b="1" i="1" baseline="-25000">
                        <a:latin typeface="Cambria Math" panose="02040503050406030204" pitchFamily="18" charset="0"/>
                      </a:rPr>
                      <m:t>𝟎</m:t>
                    </m:r>
                    <m:r>
                      <a:rPr lang="es-CO" sz="1200" b="1" i="1">
                        <a:latin typeface="Cambria Math" panose="02040503050406030204" pitchFamily="18" charset="0"/>
                      </a:rPr>
                      <m:t>∗(</m:t>
                    </m:r>
                    <m:r>
                      <a:rPr lang="es-CO" sz="1200" b="1" i="1">
                        <a:latin typeface="Cambria Math" panose="02040503050406030204" pitchFamily="18" charset="0"/>
                      </a:rPr>
                      <m:t>𝒕</m:t>
                    </m:r>
                    <m:r>
                      <a:rPr lang="es-CO" sz="1200" b="1" i="1" baseline="-25000">
                        <a:latin typeface="Cambria Math" panose="02040503050406030204" pitchFamily="18" charset="0"/>
                      </a:rPr>
                      <m:t>𝟎</m:t>
                    </m:r>
                    <m:r>
                      <a:rPr lang="es-CO" sz="1200" b="1" i="1" baseline="-25000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𝑹𝑺</m:t>
                    </m:r>
                    <m:r>
                      <a:rPr lang="es-CO" sz="12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−</m:t>
                    </m:r>
                    <m:r>
                      <a:rPr lang="es-CO" sz="12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𝒕</m:t>
                    </m:r>
                    <m:r>
                      <a:rPr lang="es-CO" sz="1100" b="1" i="1" baseline="-2500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𝑹𝑺</m:t>
                    </m:r>
                    <m:r>
                      <a:rPr lang="es-CO" sz="12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)]</m:t>
                    </m:r>
                  </m:oMath>
                </m:oMathPara>
              </a14:m>
              <a:endParaRPr lang="es-CO" sz="1200" b="1" i="1">
                <a:latin typeface="Times New Roman" panose="02020603050405020304" pitchFamily="18" charset="0"/>
                <a:cs typeface="Times New Roman" panose="02020603050405020304" pitchFamily="18" charset="0"/>
              </a:endParaRPr>
            </a:p>
          </xdr:txBody>
        </xdr:sp>
      </mc:Choice>
      <mc:Fallback xmlns="">
        <xdr:sp macro="" textlink="">
          <xdr:nvSpPr>
            <xdr:cNvPr id="48" name="CuadroTexto 47">
              <a:extLst>
                <a:ext uri="{FF2B5EF4-FFF2-40B4-BE49-F238E27FC236}">
                  <a16:creationId xmlns="" xmlns:a16="http://schemas.microsoft.com/office/drawing/2014/main" xmlns:a14="http://schemas.microsoft.com/office/drawing/2010/main" id="{00000000-0008-0000-0200-000043000000}"/>
                </a:ext>
              </a:extLst>
            </xdr:cNvPr>
            <xdr:cNvSpPr txBox="1"/>
          </xdr:nvSpPr>
          <xdr:spPr>
            <a:xfrm>
              <a:off x="6356428" y="26729777"/>
              <a:ext cx="1894821" cy="44422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:r>
                <a:rPr lang="es-CO" sz="12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𝝏𝑽𝒕/𝝏𝜸</a:t>
              </a:r>
              <a:r>
                <a:rPr lang="es-CO" sz="1200" b="1" i="0" baseline="-25000">
                  <a:latin typeface="Cambria Math" panose="02040503050406030204" pitchFamily="18" charset="0"/>
                  <a:ea typeface="Cambria Math" panose="02040503050406030204" pitchFamily="18" charset="0"/>
                </a:rPr>
                <a:t>𝑹𝑺</a:t>
              </a:r>
              <a:r>
                <a:rPr lang="es-CO" sz="1200" b="1" i="0">
                  <a:latin typeface="Cambria Math" panose="02040503050406030204" pitchFamily="18" charset="0"/>
                </a:rPr>
                <a:t>=[−𝑽</a:t>
              </a:r>
              <a:r>
                <a:rPr lang="es-CO" sz="1200" b="1" i="0" baseline="-25000">
                  <a:latin typeface="Cambria Math" panose="02040503050406030204" pitchFamily="18" charset="0"/>
                </a:rPr>
                <a:t>𝟎</a:t>
              </a:r>
              <a:r>
                <a:rPr lang="es-CO" sz="1200" b="1" i="0">
                  <a:latin typeface="Cambria Math" panose="02040503050406030204" pitchFamily="18" charset="0"/>
                </a:rPr>
                <a:t>∗(𝒕</a:t>
              </a:r>
              <a:r>
                <a:rPr lang="es-CO" sz="1200" b="1" i="0" baseline="-25000">
                  <a:latin typeface="Cambria Math" panose="02040503050406030204" pitchFamily="18" charset="0"/>
                </a:rPr>
                <a:t>𝟎</a:t>
              </a:r>
              <a:r>
                <a:rPr lang="es-CO" sz="1200" b="1" i="0" baseline="-25000">
                  <a:latin typeface="Cambria Math" panose="02040503050406030204" pitchFamily="18" charset="0"/>
                  <a:ea typeface="Cambria Math" panose="02040503050406030204" pitchFamily="18" charset="0"/>
                </a:rPr>
                <a:t>𝑹𝑺</a:t>
              </a:r>
              <a:r>
                <a:rPr lang="es-CO" sz="12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−𝒕</a:t>
              </a:r>
              <a:r>
                <a:rPr lang="es-CO" sz="1100" b="1" i="0" baseline="-2500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𝑹𝑺</a:t>
              </a:r>
              <a:r>
                <a:rPr lang="es-CO" sz="12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)]</a:t>
              </a:r>
              <a:endParaRPr lang="es-CO" sz="1200" b="1" i="1">
                <a:latin typeface="Times New Roman" panose="02020603050405020304" pitchFamily="18" charset="0"/>
                <a:cs typeface="Times New Roman" panose="02020603050405020304" pitchFamily="18" charset="0"/>
              </a:endParaRPr>
            </a:p>
          </xdr:txBody>
        </xdr:sp>
      </mc:Fallback>
    </mc:AlternateContent>
    <xdr:clientData/>
  </xdr:oneCellAnchor>
  <xdr:oneCellAnchor>
    <xdr:from>
      <xdr:col>6</xdr:col>
      <xdr:colOff>228469</xdr:colOff>
      <xdr:row>72</xdr:row>
      <xdr:rowOff>28575</xdr:rowOff>
    </xdr:from>
    <xdr:ext cx="1800356" cy="42079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9" name="CuadroTexto 48">
              <a:extLst>
                <a:ext uri="{FF2B5EF4-FFF2-40B4-BE49-F238E27FC236}">
                  <a16:creationId xmlns="" xmlns:a16="http://schemas.microsoft.com/office/drawing/2014/main" id="{00000000-0008-0000-0200-000031000000}"/>
                </a:ext>
              </a:extLst>
            </xdr:cNvPr>
            <xdr:cNvSpPr txBox="1"/>
          </xdr:nvSpPr>
          <xdr:spPr>
            <a:xfrm>
              <a:off x="6314944" y="27184350"/>
              <a:ext cx="1800356" cy="42079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"/>
                  </m:oMathParaPr>
                  <m:oMath xmlns:m="http://schemas.openxmlformats.org/officeDocument/2006/math">
                    <m:f>
                      <m:fPr>
                        <m:ctrlPr>
                          <a:rPr lang="es-CO" sz="1200" b="1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es-CO" sz="12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𝝏</m:t>
                        </m:r>
                        <m:r>
                          <a:rPr lang="es-CO" sz="12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𝑽𝒕</m:t>
                        </m:r>
                      </m:num>
                      <m:den>
                        <m:r>
                          <a:rPr lang="es-CO" sz="12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𝝏𝜸</m:t>
                        </m:r>
                        <m:r>
                          <a:rPr lang="es-CO" sz="1200" b="1" i="1" baseline="-25000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𝑺𝑪𝑴</m:t>
                        </m:r>
                      </m:den>
                    </m:f>
                    <m:r>
                      <a:rPr lang="es-CO" sz="1200" b="1" i="1">
                        <a:latin typeface="Cambria Math" panose="02040503050406030204" pitchFamily="18" charset="0"/>
                      </a:rPr>
                      <m:t>=[</m:t>
                    </m:r>
                    <m:r>
                      <a:rPr lang="es-CO" sz="1200" b="1" i="1">
                        <a:latin typeface="Cambria Math" panose="02040503050406030204" pitchFamily="18" charset="0"/>
                      </a:rPr>
                      <m:t>𝑽</m:t>
                    </m:r>
                    <m:r>
                      <a:rPr lang="es-CO" sz="1200" b="1" i="1" baseline="-25000">
                        <a:latin typeface="Cambria Math" panose="02040503050406030204" pitchFamily="18" charset="0"/>
                      </a:rPr>
                      <m:t>𝟎</m:t>
                    </m:r>
                    <m:r>
                      <a:rPr lang="es-CO" sz="1200" b="1" i="1">
                        <a:latin typeface="Cambria Math" panose="02040503050406030204" pitchFamily="18" charset="0"/>
                      </a:rPr>
                      <m:t>∗(</m:t>
                    </m:r>
                    <m:r>
                      <a:rPr lang="es-CO" sz="1200" b="1" i="1">
                        <a:latin typeface="Cambria Math" panose="02040503050406030204" pitchFamily="18" charset="0"/>
                      </a:rPr>
                      <m:t>𝒕</m:t>
                    </m:r>
                    <m:r>
                      <a:rPr lang="es-CO" sz="12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−</m:t>
                    </m:r>
                    <m:r>
                      <a:rPr lang="es-CO" sz="12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𝒕𝑺𝑪𝑴</m:t>
                    </m:r>
                    <m:r>
                      <a:rPr lang="es-CO" sz="12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)]</m:t>
                    </m:r>
                  </m:oMath>
                </m:oMathPara>
              </a14:m>
              <a:endParaRPr lang="es-CO" sz="1200" b="1" i="1">
                <a:latin typeface="Times New Roman" panose="02020603050405020304" pitchFamily="18" charset="0"/>
                <a:cs typeface="Times New Roman" panose="02020603050405020304" pitchFamily="18" charset="0"/>
              </a:endParaRPr>
            </a:p>
          </xdr:txBody>
        </xdr:sp>
      </mc:Choice>
      <mc:Fallback xmlns="">
        <xdr:sp macro="" textlink="">
          <xdr:nvSpPr>
            <xdr:cNvPr id="49" name="CuadroTexto 48">
              <a:extLst>
                <a:ext uri="{FF2B5EF4-FFF2-40B4-BE49-F238E27FC236}">
                  <a16:creationId xmlns="" xmlns:a16="http://schemas.microsoft.com/office/drawing/2014/main" xmlns:a14="http://schemas.microsoft.com/office/drawing/2010/main" id="{00000000-0008-0000-0200-000044000000}"/>
                </a:ext>
              </a:extLst>
            </xdr:cNvPr>
            <xdr:cNvSpPr txBox="1"/>
          </xdr:nvSpPr>
          <xdr:spPr>
            <a:xfrm>
              <a:off x="6314944" y="27184350"/>
              <a:ext cx="1800356" cy="42079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:r>
                <a:rPr lang="es-CO" sz="12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𝝏𝑽𝒕/𝝏𝜸</a:t>
              </a:r>
              <a:r>
                <a:rPr lang="es-CO" sz="1200" b="1" i="0" baseline="-25000">
                  <a:latin typeface="Cambria Math" panose="02040503050406030204" pitchFamily="18" charset="0"/>
                  <a:ea typeface="Cambria Math" panose="02040503050406030204" pitchFamily="18" charset="0"/>
                </a:rPr>
                <a:t>𝑺𝑪𝑴</a:t>
              </a:r>
              <a:r>
                <a:rPr lang="es-CO" sz="1200" b="1" i="0">
                  <a:latin typeface="Cambria Math" panose="02040503050406030204" pitchFamily="18" charset="0"/>
                </a:rPr>
                <a:t>=[𝑽</a:t>
              </a:r>
              <a:r>
                <a:rPr lang="es-CO" sz="1200" b="1" i="0" baseline="-25000">
                  <a:latin typeface="Cambria Math" panose="02040503050406030204" pitchFamily="18" charset="0"/>
                </a:rPr>
                <a:t>𝟎</a:t>
              </a:r>
              <a:r>
                <a:rPr lang="es-CO" sz="1200" b="1" i="0">
                  <a:latin typeface="Cambria Math" panose="02040503050406030204" pitchFamily="18" charset="0"/>
                </a:rPr>
                <a:t>∗(𝒕</a:t>
              </a:r>
              <a:r>
                <a:rPr lang="es-CO" sz="12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−𝒕𝑺𝑪𝑴)]</a:t>
              </a:r>
              <a:endParaRPr lang="es-CO" sz="1200" b="1" i="1">
                <a:latin typeface="Times New Roman" panose="02020603050405020304" pitchFamily="18" charset="0"/>
                <a:cs typeface="Times New Roman" panose="02020603050405020304" pitchFamily="18" charset="0"/>
              </a:endParaRPr>
            </a:p>
          </xdr:txBody>
        </xdr:sp>
      </mc:Fallback>
    </mc:AlternateContent>
    <xdr:clientData/>
  </xdr:oneCellAnchor>
  <xdr:oneCellAnchor>
    <xdr:from>
      <xdr:col>6</xdr:col>
      <xdr:colOff>180975</xdr:colOff>
      <xdr:row>74</xdr:row>
      <xdr:rowOff>38034</xdr:rowOff>
    </xdr:from>
    <xdr:ext cx="2019300" cy="411878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0" name="CuadroTexto 49">
              <a:extLst>
                <a:ext uri="{FF2B5EF4-FFF2-40B4-BE49-F238E27FC236}">
                  <a16:creationId xmlns="" xmlns:a16="http://schemas.microsoft.com/office/drawing/2014/main" id="{00000000-0008-0000-0200-000032000000}"/>
                </a:ext>
              </a:extLst>
            </xdr:cNvPr>
            <xdr:cNvSpPr txBox="1"/>
          </xdr:nvSpPr>
          <xdr:spPr>
            <a:xfrm>
              <a:off x="6267450" y="27631959"/>
              <a:ext cx="2019300" cy="41187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"/>
                  </m:oMathParaPr>
                  <m:oMath xmlns:m="http://schemas.openxmlformats.org/officeDocument/2006/math">
                    <m:f>
                      <m:fPr>
                        <m:ctrlPr>
                          <a:rPr lang="es-CO" sz="1200" b="1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es-CO" sz="12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𝝏</m:t>
                        </m:r>
                        <m:r>
                          <a:rPr lang="es-CO" sz="12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𝑽𝒕</m:t>
                        </m:r>
                      </m:num>
                      <m:den>
                        <m:r>
                          <a:rPr lang="es-CO" sz="12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𝝏𝜷</m:t>
                        </m:r>
                      </m:den>
                    </m:f>
                    <m:r>
                      <a:rPr lang="es-CO" sz="1200" b="1" i="1">
                        <a:latin typeface="Cambria Math" panose="02040503050406030204" pitchFamily="18" charset="0"/>
                      </a:rPr>
                      <m:t>=[</m:t>
                    </m:r>
                    <m:r>
                      <a:rPr lang="es-CO" sz="1200" b="1" i="1">
                        <a:latin typeface="Cambria Math" panose="02040503050406030204" pitchFamily="18" charset="0"/>
                      </a:rPr>
                      <m:t>𝑽</m:t>
                    </m:r>
                    <m:r>
                      <a:rPr lang="es-CO" sz="1200" b="1" i="1" baseline="-25000">
                        <a:latin typeface="Cambria Math" panose="02040503050406030204" pitchFamily="18" charset="0"/>
                      </a:rPr>
                      <m:t>𝟎</m:t>
                    </m:r>
                    <m:r>
                      <a:rPr lang="es-CO" sz="1200" b="1" i="1">
                        <a:latin typeface="Cambria Math" panose="02040503050406030204" pitchFamily="18" charset="0"/>
                      </a:rPr>
                      <m:t>∗(</m:t>
                    </m:r>
                    <m:r>
                      <a:rPr lang="es-CO" sz="1200" b="1" i="1">
                        <a:latin typeface="Cambria Math" panose="02040503050406030204" pitchFamily="18" charset="0"/>
                      </a:rPr>
                      <m:t>𝒕𝑺𝑪𝑴</m:t>
                    </m:r>
                    <m:r>
                      <a:rPr lang="es-CO" sz="12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−</m:t>
                    </m:r>
                    <m:r>
                      <a:rPr lang="es-CO" sz="12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𝒕𝑹𝑺</m:t>
                    </m:r>
                    <m:r>
                      <a:rPr lang="es-CO" sz="12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)]</m:t>
                    </m:r>
                  </m:oMath>
                </m:oMathPara>
              </a14:m>
              <a:endParaRPr lang="es-CO" sz="1200" b="1" i="1">
                <a:latin typeface="Times New Roman" panose="02020603050405020304" pitchFamily="18" charset="0"/>
                <a:cs typeface="Times New Roman" panose="02020603050405020304" pitchFamily="18" charset="0"/>
              </a:endParaRPr>
            </a:p>
          </xdr:txBody>
        </xdr:sp>
      </mc:Choice>
      <mc:Fallback xmlns="">
        <xdr:sp macro="" textlink="">
          <xdr:nvSpPr>
            <xdr:cNvPr id="50" name="CuadroTexto 49">
              <a:extLst>
                <a:ext uri="{FF2B5EF4-FFF2-40B4-BE49-F238E27FC236}">
                  <a16:creationId xmlns="" xmlns:a16="http://schemas.microsoft.com/office/drawing/2014/main" xmlns:a14="http://schemas.microsoft.com/office/drawing/2010/main" id="{00000000-0008-0000-0200-000045000000}"/>
                </a:ext>
              </a:extLst>
            </xdr:cNvPr>
            <xdr:cNvSpPr txBox="1"/>
          </xdr:nvSpPr>
          <xdr:spPr>
            <a:xfrm>
              <a:off x="6267450" y="27631959"/>
              <a:ext cx="2019300" cy="41187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:r>
                <a:rPr lang="es-CO" sz="12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𝝏𝑽𝒕/𝝏𝜷</a:t>
              </a:r>
              <a:r>
                <a:rPr lang="es-CO" sz="1200" b="1" i="0">
                  <a:latin typeface="Cambria Math" panose="02040503050406030204" pitchFamily="18" charset="0"/>
                </a:rPr>
                <a:t>=[𝑽</a:t>
              </a:r>
              <a:r>
                <a:rPr lang="es-CO" sz="1200" b="1" i="0" baseline="-25000">
                  <a:latin typeface="Cambria Math" panose="02040503050406030204" pitchFamily="18" charset="0"/>
                </a:rPr>
                <a:t>𝟎</a:t>
              </a:r>
              <a:r>
                <a:rPr lang="es-CO" sz="1200" b="1" i="0">
                  <a:latin typeface="Cambria Math" panose="02040503050406030204" pitchFamily="18" charset="0"/>
                </a:rPr>
                <a:t>∗(𝒕𝑺𝑪𝑴</a:t>
              </a:r>
              <a:r>
                <a:rPr lang="es-CO" sz="12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−𝒕𝑹𝑺)]</a:t>
              </a:r>
              <a:endParaRPr lang="es-CO" sz="1200" b="1" i="1">
                <a:latin typeface="Times New Roman" panose="02020603050405020304" pitchFamily="18" charset="0"/>
                <a:cs typeface="Times New Roman" panose="02020603050405020304" pitchFamily="18" charset="0"/>
              </a:endParaRPr>
            </a:p>
          </xdr:txBody>
        </xdr:sp>
      </mc:Fallback>
    </mc:AlternateContent>
    <xdr:clientData/>
  </xdr:oneCellAnchor>
  <xdr:oneCellAnchor>
    <xdr:from>
      <xdr:col>4</xdr:col>
      <xdr:colOff>322117</xdr:colOff>
      <xdr:row>65</xdr:row>
      <xdr:rowOff>15585</xdr:rowOff>
    </xdr:from>
    <xdr:ext cx="4533485" cy="36628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1" name="CuadroTexto 50">
              <a:extLst>
                <a:ext uri="{FF2B5EF4-FFF2-40B4-BE49-F238E27FC236}">
                  <a16:creationId xmlns="" xmlns:a16="http://schemas.microsoft.com/office/drawing/2014/main" id="{00000000-0008-0000-0200-000033000000}"/>
                </a:ext>
              </a:extLst>
            </xdr:cNvPr>
            <xdr:cNvSpPr txBox="1"/>
          </xdr:nvSpPr>
          <xdr:spPr>
            <a:xfrm>
              <a:off x="4789342" y="25475910"/>
              <a:ext cx="4533485" cy="3662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noAutofit/>
            </a:bodyPr>
            <a:lstStyle/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lang="es-CO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fPr>
                      <m:num>
                        <m:r>
                          <a:rPr lang="es-CO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𝝏</m:t>
                        </m:r>
                        <m:r>
                          <a:rPr lang="es-CO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𝑽𝒕</m:t>
                        </m:r>
                      </m:num>
                      <m:den>
                        <m:r>
                          <a:rPr lang="es-CO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𝝏</m:t>
                        </m:r>
                        <m:r>
                          <a:rPr lang="es-CO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𝑽</m:t>
                        </m:r>
                        <m:r>
                          <a:rPr lang="es-CO" sz="1100" b="1" i="1" baseline="-2500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𝟎</m:t>
                        </m:r>
                      </m:den>
                    </m:f>
                    <m:r>
                      <a:rPr lang="es-CO" sz="1100" b="1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=[</m:t>
                    </m:r>
                    <m:r>
                      <a:rPr lang="es-CO" sz="1100" b="1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𝟏</m:t>
                    </m:r>
                    <m:r>
                      <a:rPr lang="es-CO" sz="1100" b="1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−</m:t>
                    </m:r>
                    <m:r>
                      <a:rPr lang="es-CO" sz="1100" b="1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𝜸</m:t>
                    </m:r>
                    <m:r>
                      <a:rPr lang="es-CO" sz="1100" b="1" i="1" baseline="-2500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𝑹𝑺</m:t>
                    </m:r>
                    <m:r>
                      <a:rPr lang="es-CO" sz="1100" b="1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∗</m:t>
                    </m:r>
                    <m:d>
                      <m:dPr>
                        <m:ctrlPr>
                          <a:rPr lang="es-CO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d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𝒕</m:t>
                        </m:r>
                        <m:r>
                          <a:rPr lang="es-CO" sz="1100" b="1" i="1" baseline="-2500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𝟎</m:t>
                        </m:r>
                        <m:r>
                          <a:rPr lang="es-CO" sz="1100" b="1" i="1" baseline="-2500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𝑹𝑺</m:t>
                        </m:r>
                        <m:r>
                          <a:rPr lang="es-CO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−</m:t>
                        </m:r>
                        <m:r>
                          <a:rPr lang="es-CO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𝒕𝑹𝑺</m:t>
                        </m:r>
                      </m:e>
                    </m:d>
                    <m:r>
                      <a:rPr lang="es-CO" sz="1100" b="1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+</m:t>
                    </m:r>
                    <m:r>
                      <a:rPr lang="es-CO" sz="1100" b="1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𝜷</m:t>
                    </m:r>
                    <m:r>
                      <a:rPr lang="es-CO" sz="1100" b="1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∗</m:t>
                    </m:r>
                    <m:d>
                      <m:dPr>
                        <m:ctrlPr>
                          <a:rPr lang="es-CO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d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𝒕</m:t>
                        </m:r>
                        <m:r>
                          <a:rPr lang="es-CO" sz="1100" b="1" i="1" baseline="-2500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𝑺𝑪𝑴</m:t>
                        </m:r>
                        <m:r>
                          <a:rPr lang="es-CO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−</m:t>
                        </m:r>
                        <m:r>
                          <a:rPr lang="es-CO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𝒕𝑹𝑺</m:t>
                        </m:r>
                      </m:e>
                    </m:d>
                    <m:r>
                      <a:rPr lang="es-CO" sz="1100" b="1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+</m:t>
                    </m:r>
                    <m:r>
                      <a:rPr lang="es-CO" sz="1100" b="1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𝜸</m:t>
                    </m:r>
                    <m:r>
                      <a:rPr lang="es-CO" sz="1100" b="1" i="1" baseline="-2500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𝑺𝑪𝑴</m:t>
                    </m:r>
                    <m:r>
                      <a:rPr lang="es-CO" sz="1100" b="1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∗</m:t>
                    </m:r>
                    <m:d>
                      <m:dPr>
                        <m:ctrlPr>
                          <a:rPr lang="es-CO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d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𝒕</m:t>
                        </m:r>
                        <m:r>
                          <a:rPr lang="es-CO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−</m:t>
                        </m:r>
                        <m:r>
                          <a:rPr lang="es-CO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𝒕𝑺𝑪𝑴</m:t>
                        </m:r>
                      </m:e>
                    </m:d>
                    <m:r>
                      <a:rPr lang="es-CO" sz="1100" b="1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]</m:t>
                    </m:r>
                  </m:oMath>
                </m:oMathPara>
              </a14:m>
              <a:endParaRPr lang="es-CO">
                <a:effectLst/>
              </a:endParaRPr>
            </a:p>
            <a:p>
              <a:endParaRPr lang="es-CO" sz="1100"/>
            </a:p>
          </xdr:txBody>
        </xdr:sp>
      </mc:Choice>
      <mc:Fallback xmlns="">
        <xdr:sp macro="" textlink="">
          <xdr:nvSpPr>
            <xdr:cNvPr id="51" name="CuadroTexto 50">
              <a:extLst>
                <a:ext uri="{FF2B5EF4-FFF2-40B4-BE49-F238E27FC236}">
                  <a16:creationId xmlns="" xmlns:a16="http://schemas.microsoft.com/office/drawing/2014/main" xmlns:a14="http://schemas.microsoft.com/office/drawing/2010/main" id="{00000000-0008-0000-0200-000049000000}"/>
                </a:ext>
              </a:extLst>
            </xdr:cNvPr>
            <xdr:cNvSpPr txBox="1"/>
          </xdr:nvSpPr>
          <xdr:spPr>
            <a:xfrm>
              <a:off x="4789342" y="25475910"/>
              <a:ext cx="4533485" cy="3662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noAutofit/>
            </a:bodyPr>
            <a:lstStyle/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s-CO" sz="11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𝝏𝑽𝒕/𝝏𝑽</a:t>
              </a:r>
              <a:r>
                <a:rPr lang="es-CO" sz="1100" b="1" i="0" baseline="-2500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𝟎</a:t>
              </a:r>
              <a:r>
                <a:rPr lang="es-CO" sz="11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=[𝟏−𝜸</a:t>
              </a:r>
              <a:r>
                <a:rPr lang="es-CO" sz="1100" b="1" i="0" baseline="-2500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𝑹𝑺</a:t>
              </a:r>
              <a:r>
                <a:rPr lang="es-CO" sz="11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∗(𝒕</a:t>
              </a:r>
              <a:r>
                <a:rPr lang="es-CO" sz="1100" b="1" i="0" baseline="-2500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𝟎𝑹𝑺</a:t>
              </a:r>
              <a:r>
                <a:rPr lang="es-CO" sz="11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−𝒕𝑹𝑺)+𝜷∗(𝒕</a:t>
              </a:r>
              <a:r>
                <a:rPr lang="es-CO" sz="1100" b="1" i="0" baseline="-2500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𝑺𝑪𝑴</a:t>
              </a:r>
              <a:r>
                <a:rPr lang="es-CO" sz="11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−𝒕𝑹𝑺)+𝜸</a:t>
              </a:r>
              <a:r>
                <a:rPr lang="es-CO" sz="1100" b="1" i="0" baseline="-2500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𝑺𝑪𝑴</a:t>
              </a:r>
              <a:r>
                <a:rPr lang="es-CO" sz="11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∗(𝒕−𝒕𝑺𝑪𝑴)]</a:t>
              </a:r>
              <a:endParaRPr lang="es-CO">
                <a:effectLst/>
              </a:endParaRPr>
            </a:p>
            <a:p>
              <a:endParaRPr lang="es-CO" sz="1100"/>
            </a:p>
          </xdr:txBody>
        </xdr:sp>
      </mc:Fallback>
    </mc:AlternateContent>
    <xdr:clientData/>
  </xdr:oneCellAnchor>
  <xdr:oneCellAnchor>
    <xdr:from>
      <xdr:col>10</xdr:col>
      <xdr:colOff>357716</xdr:colOff>
      <xdr:row>53</xdr:row>
      <xdr:rowOff>66675</xdr:rowOff>
    </xdr:from>
    <xdr:ext cx="277284" cy="176741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2" name="CuadroTexto 51">
              <a:extLst>
                <a:ext uri="{FF2B5EF4-FFF2-40B4-BE49-F238E27FC236}">
                  <a16:creationId xmlns="" xmlns:a16="http://schemas.microsoft.com/office/drawing/2014/main" id="{00000000-0008-0000-0200-000034000000}"/>
                </a:ext>
              </a:extLst>
            </xdr:cNvPr>
            <xdr:cNvSpPr txBox="1"/>
          </xdr:nvSpPr>
          <xdr:spPr>
            <a:xfrm>
              <a:off x="9682691" y="21050250"/>
              <a:ext cx="277284" cy="17674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4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𝛽</m:t>
                    </m:r>
                  </m:oMath>
                </m:oMathPara>
              </a14:m>
              <a:endParaRPr lang="es-CO" sz="1400">
                <a:latin typeface="Times New Roman" panose="02020603050405020304" pitchFamily="18" charset="0"/>
                <a:cs typeface="Times New Roman" panose="02020603050405020304" pitchFamily="18" charset="0"/>
              </a:endParaRPr>
            </a:p>
          </xdr:txBody>
        </xdr:sp>
      </mc:Choice>
      <mc:Fallback xmlns="">
        <xdr:sp macro="" textlink="">
          <xdr:nvSpPr>
            <xdr:cNvPr id="52" name="CuadroTexto 51">
              <a:extLst>
                <a:ext uri="{FF2B5EF4-FFF2-40B4-BE49-F238E27FC236}">
                  <a16:creationId xmlns="" xmlns:a16="http://schemas.microsoft.com/office/drawing/2014/main" xmlns:a14="http://schemas.microsoft.com/office/drawing/2010/main" id="{00000000-0008-0000-0200-00004A000000}"/>
                </a:ext>
              </a:extLst>
            </xdr:cNvPr>
            <xdr:cNvSpPr txBox="1"/>
          </xdr:nvSpPr>
          <xdr:spPr>
            <a:xfrm>
              <a:off x="9682691" y="21050250"/>
              <a:ext cx="277284" cy="17674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:r>
                <a:rPr lang="es-CO" sz="1400" i="0">
                  <a:latin typeface="Cambria Math" panose="02040503050406030204" pitchFamily="18" charset="0"/>
                  <a:ea typeface="Cambria Math" panose="02040503050406030204" pitchFamily="18" charset="0"/>
                </a:rPr>
                <a:t>𝛽</a:t>
              </a:r>
              <a:endParaRPr lang="es-CO" sz="1400">
                <a:latin typeface="Times New Roman" panose="02020603050405020304" pitchFamily="18" charset="0"/>
                <a:cs typeface="Times New Roman" panose="02020603050405020304" pitchFamily="18" charset="0"/>
              </a:endParaRPr>
            </a:p>
          </xdr:txBody>
        </xdr:sp>
      </mc:Fallback>
    </mc:AlternateContent>
    <xdr:clientData/>
  </xdr:oneCellAnchor>
  <xdr:oneCellAnchor>
    <xdr:from>
      <xdr:col>4</xdr:col>
      <xdr:colOff>460171</xdr:colOff>
      <xdr:row>59</xdr:row>
      <xdr:rowOff>59821</xdr:rowOff>
    </xdr:from>
    <xdr:ext cx="485775" cy="27176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3" name="CuadroTexto 52">
              <a:extLst>
                <a:ext uri="{FF2B5EF4-FFF2-40B4-BE49-F238E27FC236}">
                  <a16:creationId xmlns="" xmlns:a16="http://schemas.microsoft.com/office/drawing/2014/main" id="{00000000-0008-0000-0200-000035000000}"/>
                </a:ext>
              </a:extLst>
            </xdr:cNvPr>
            <xdr:cNvSpPr txBox="1"/>
          </xdr:nvSpPr>
          <xdr:spPr>
            <a:xfrm>
              <a:off x="4927396" y="23329396"/>
              <a:ext cx="485775" cy="27176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600" b="0" i="1">
                        <a:solidFill>
                          <a:schemeClr val="bg1"/>
                        </a:solidFill>
                        <a:latin typeface="Cambria Math" panose="02040503050406030204" pitchFamily="18" charset="0"/>
                      </a:rPr>
                      <m:t>𝑢</m:t>
                    </m:r>
                    <m:r>
                      <a:rPr lang="es-CO" sz="1600" b="0" i="1">
                        <a:solidFill>
                          <a:schemeClr val="bg1"/>
                        </a:solidFill>
                        <a:latin typeface="Cambria Math" panose="02040503050406030204" pitchFamily="18" charset="0"/>
                      </a:rPr>
                      <m:t> </m:t>
                    </m:r>
                    <m:r>
                      <a:rPr lang="es-CO" sz="1600" b="0" i="1">
                        <a:solidFill>
                          <a:schemeClr val="bg1"/>
                        </a:solidFill>
                        <a:latin typeface="Cambria Math" panose="02040503050406030204" pitchFamily="18" charset="0"/>
                      </a:rPr>
                      <m:t>𝐴</m:t>
                    </m:r>
                  </m:oMath>
                </m:oMathPara>
              </a14:m>
              <a:endParaRPr lang="es-CO" sz="1100">
                <a:solidFill>
                  <a:schemeClr val="bg1"/>
                </a:solidFill>
              </a:endParaRPr>
            </a:p>
          </xdr:txBody>
        </xdr:sp>
      </mc:Choice>
      <mc:Fallback xmlns="">
        <xdr:sp macro="" textlink="">
          <xdr:nvSpPr>
            <xdr:cNvPr id="53" name="CuadroTexto 52">
              <a:extLst>
                <a:ext uri="{FF2B5EF4-FFF2-40B4-BE49-F238E27FC236}">
                  <a16:creationId xmlns="" xmlns:a16="http://schemas.microsoft.com/office/drawing/2014/main" xmlns:a14="http://schemas.microsoft.com/office/drawing/2010/main" id="{00000000-0008-0000-0200-00004B000000}"/>
                </a:ext>
              </a:extLst>
            </xdr:cNvPr>
            <xdr:cNvSpPr txBox="1"/>
          </xdr:nvSpPr>
          <xdr:spPr>
            <a:xfrm>
              <a:off x="4927396" y="23329396"/>
              <a:ext cx="485775" cy="27176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:r>
                <a:rPr lang="es-CO" sz="1600" b="0" i="0">
                  <a:solidFill>
                    <a:schemeClr val="bg1"/>
                  </a:solidFill>
                  <a:latin typeface="Cambria Math" panose="02040503050406030204" pitchFamily="18" charset="0"/>
                </a:rPr>
                <a:t>𝑢 𝐴</a:t>
              </a:r>
              <a:endParaRPr lang="es-CO" sz="1100">
                <a:solidFill>
                  <a:schemeClr val="bg1"/>
                </a:solidFill>
              </a:endParaRPr>
            </a:p>
          </xdr:txBody>
        </xdr:sp>
      </mc:Fallback>
    </mc:AlternateContent>
    <xdr:clientData/>
  </xdr:oneCellAnchor>
  <xdr:twoCellAnchor>
    <xdr:from>
      <xdr:col>19</xdr:col>
      <xdr:colOff>268433</xdr:colOff>
      <xdr:row>7</xdr:row>
      <xdr:rowOff>17316</xdr:rowOff>
    </xdr:from>
    <xdr:to>
      <xdr:col>23</xdr:col>
      <xdr:colOff>268432</xdr:colOff>
      <xdr:row>11</xdr:row>
      <xdr:rowOff>346363</xdr:rowOff>
    </xdr:to>
    <xdr:graphicFrame macro="">
      <xdr:nvGraphicFramePr>
        <xdr:cNvPr id="54" name="Gráfico 53">
          <a:extLst>
            <a:ext uri="{FF2B5EF4-FFF2-40B4-BE49-F238E27FC236}">
              <a16:creationId xmlns="" xmlns:a16="http://schemas.microsoft.com/office/drawing/2014/main" id="{00000000-0008-0000-0200-00003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19</xdr:col>
      <xdr:colOff>233796</xdr:colOff>
      <xdr:row>12</xdr:row>
      <xdr:rowOff>17318</xdr:rowOff>
    </xdr:from>
    <xdr:to>
      <xdr:col>23</xdr:col>
      <xdr:colOff>285752</xdr:colOff>
      <xdr:row>16</xdr:row>
      <xdr:rowOff>371258</xdr:rowOff>
    </xdr:to>
    <xdr:graphicFrame macro="">
      <xdr:nvGraphicFramePr>
        <xdr:cNvPr id="55" name="Gráfico 54">
          <a:extLst>
            <a:ext uri="{FF2B5EF4-FFF2-40B4-BE49-F238E27FC236}">
              <a16:creationId xmlns="" xmlns:a16="http://schemas.microsoft.com/office/drawing/2014/main" id="{00000000-0008-0000-0200-00003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16</xdr:col>
      <xdr:colOff>71437</xdr:colOff>
      <xdr:row>36</xdr:row>
      <xdr:rowOff>47625</xdr:rowOff>
    </xdr:from>
    <xdr:to>
      <xdr:col>18</xdr:col>
      <xdr:colOff>539369</xdr:colOff>
      <xdr:row>39</xdr:row>
      <xdr:rowOff>64635</xdr:rowOff>
    </xdr:to>
    <xdr:graphicFrame macro="">
      <xdr:nvGraphicFramePr>
        <xdr:cNvPr id="56" name="Gráfico 55">
          <a:extLst>
            <a:ext uri="{FF2B5EF4-FFF2-40B4-BE49-F238E27FC236}">
              <a16:creationId xmlns="" xmlns:a16="http://schemas.microsoft.com/office/drawing/2014/main" id="{00000000-0008-0000-0200-00003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18</xdr:col>
      <xdr:colOff>642937</xdr:colOff>
      <xdr:row>36</xdr:row>
      <xdr:rowOff>95250</xdr:rowOff>
    </xdr:from>
    <xdr:to>
      <xdr:col>21</xdr:col>
      <xdr:colOff>491744</xdr:colOff>
      <xdr:row>39</xdr:row>
      <xdr:rowOff>112260</xdr:rowOff>
    </xdr:to>
    <xdr:graphicFrame macro="">
      <xdr:nvGraphicFramePr>
        <xdr:cNvPr id="57" name="Gráfico 56">
          <a:extLst>
            <a:ext uri="{FF2B5EF4-FFF2-40B4-BE49-F238E27FC236}">
              <a16:creationId xmlns="" xmlns:a16="http://schemas.microsoft.com/office/drawing/2014/main" id="{00000000-0008-0000-0200-00003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21</xdr:col>
      <xdr:colOff>619125</xdr:colOff>
      <xdr:row>36</xdr:row>
      <xdr:rowOff>95250</xdr:rowOff>
    </xdr:from>
    <xdr:to>
      <xdr:col>24</xdr:col>
      <xdr:colOff>467932</xdr:colOff>
      <xdr:row>39</xdr:row>
      <xdr:rowOff>112260</xdr:rowOff>
    </xdr:to>
    <xdr:graphicFrame macro="">
      <xdr:nvGraphicFramePr>
        <xdr:cNvPr id="58" name="Gráfico 57">
          <a:extLst>
            <a:ext uri="{FF2B5EF4-FFF2-40B4-BE49-F238E27FC236}">
              <a16:creationId xmlns="" xmlns:a16="http://schemas.microsoft.com/office/drawing/2014/main" id="{00000000-0008-0000-0200-00003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Azul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66CC"/>
  </sheetPr>
  <dimension ref="A1:CP232"/>
  <sheetViews>
    <sheetView showGridLines="0" view="pageBreakPreview" zoomScale="80" zoomScaleNormal="50" zoomScaleSheetLayoutView="80" workbookViewId="0">
      <selection activeCell="J8" sqref="J8"/>
    </sheetView>
  </sheetViews>
  <sheetFormatPr baseColWidth="10" defaultColWidth="15.7109375" defaultRowHeight="35.1" customHeight="1" x14ac:dyDescent="0.2"/>
  <cols>
    <col min="1" max="3" width="15.7109375" style="187"/>
    <col min="4" max="4" width="23.7109375" style="187" bestFit="1" customWidth="1"/>
    <col min="5" max="5" width="19.140625" style="187" customWidth="1"/>
    <col min="6" max="9" width="15.7109375" style="187"/>
    <col min="10" max="10" width="18.85546875" style="187" customWidth="1"/>
    <col min="11" max="11" width="19.7109375" style="187" customWidth="1"/>
    <col min="12" max="12" width="18.5703125" style="187" customWidth="1"/>
    <col min="13" max="13" width="18" style="187" customWidth="1"/>
    <col min="14" max="14" width="18.85546875" style="187" customWidth="1"/>
    <col min="15" max="15" width="18.28515625" style="187" customWidth="1"/>
    <col min="16" max="16" width="16.5703125" style="187" customWidth="1"/>
    <col min="17" max="17" width="12.28515625" style="187" customWidth="1"/>
    <col min="18" max="18" width="15.42578125" style="187" customWidth="1"/>
    <col min="19" max="19" width="16.5703125" style="187" customWidth="1"/>
    <col min="20" max="22" width="15.7109375" style="191"/>
    <col min="23" max="23" width="16.5703125" style="191" customWidth="1"/>
    <col min="24" max="24" width="11.7109375" style="191" customWidth="1"/>
    <col min="25" max="25" width="18.28515625" style="191" customWidth="1"/>
    <col min="26" max="28" width="16" style="191" customWidth="1"/>
    <col min="29" max="33" width="16" style="187" customWidth="1"/>
    <col min="34" max="40" width="20.7109375" style="187" customWidth="1"/>
    <col min="41" max="42" width="15.7109375" style="187"/>
    <col min="43" max="43" width="15.7109375" style="190"/>
    <col min="44" max="45" width="15.7109375" style="187"/>
    <col min="46" max="56" width="16" style="187" customWidth="1"/>
    <col min="57" max="58" width="16" style="187" bestFit="1" customWidth="1"/>
    <col min="59" max="16384" width="15.7109375" style="187"/>
  </cols>
  <sheetData>
    <row r="1" spans="1:94" ht="80.099999999999994" customHeight="1" thickBot="1" x14ac:dyDescent="0.25">
      <c r="A1" s="184"/>
      <c r="B1" s="184"/>
      <c r="C1" s="185"/>
      <c r="D1" s="186"/>
      <c r="E1" s="966" t="s">
        <v>221</v>
      </c>
      <c r="F1" s="967"/>
      <c r="G1" s="967"/>
      <c r="H1" s="967"/>
      <c r="I1" s="967"/>
      <c r="J1" s="967"/>
      <c r="K1" s="967"/>
      <c r="L1" s="967"/>
      <c r="M1" s="967"/>
      <c r="N1" s="967"/>
      <c r="O1" s="967"/>
      <c r="P1" s="967"/>
      <c r="Q1" s="967"/>
      <c r="R1" s="967"/>
      <c r="S1" s="967"/>
      <c r="T1" s="967"/>
      <c r="U1" s="967"/>
      <c r="V1" s="968"/>
      <c r="W1" s="188"/>
      <c r="X1" s="188"/>
      <c r="Y1" s="188"/>
      <c r="Z1" s="188"/>
      <c r="AA1" s="188"/>
      <c r="AB1" s="188"/>
      <c r="AC1" s="188"/>
      <c r="AD1" s="188"/>
      <c r="AG1" s="184"/>
      <c r="AH1" s="184"/>
      <c r="AI1" s="188"/>
      <c r="AJ1" s="188"/>
      <c r="AK1" s="188"/>
      <c r="AL1" s="188"/>
      <c r="AM1" s="188"/>
      <c r="AN1" s="188"/>
      <c r="AO1" s="188"/>
      <c r="AP1" s="188"/>
      <c r="AQ1" s="189"/>
      <c r="AR1" s="188"/>
      <c r="AS1" s="188"/>
      <c r="AT1" s="188"/>
      <c r="AU1" s="188"/>
      <c r="AW1" s="184"/>
      <c r="AX1" s="184"/>
      <c r="AY1" s="188"/>
      <c r="AZ1" s="188"/>
      <c r="BA1" s="188"/>
      <c r="BB1" s="188"/>
      <c r="BC1" s="188"/>
      <c r="BD1" s="188"/>
      <c r="BE1" s="188"/>
      <c r="BF1" s="188"/>
      <c r="BG1" s="188"/>
      <c r="BH1" s="188"/>
      <c r="BI1" s="188"/>
      <c r="BJ1" s="188"/>
      <c r="BK1" s="188"/>
      <c r="BL1" s="188"/>
      <c r="BM1" s="188"/>
    </row>
    <row r="2" spans="1:94" ht="35.1" customHeight="1" x14ac:dyDescent="0.2">
      <c r="C2" s="184"/>
      <c r="T2" s="187"/>
      <c r="U2" s="187"/>
      <c r="V2" s="187"/>
      <c r="W2" s="187"/>
      <c r="X2" s="187"/>
      <c r="Y2" s="187"/>
      <c r="Z2" s="187"/>
      <c r="AA2" s="187"/>
      <c r="AB2" s="187"/>
    </row>
    <row r="3" spans="1:94" ht="35.1" customHeight="1" x14ac:dyDescent="0.2">
      <c r="U3" s="187"/>
      <c r="V3" s="187"/>
      <c r="W3" s="187"/>
      <c r="X3" s="187"/>
      <c r="Y3" s="187"/>
      <c r="Z3" s="187"/>
      <c r="AA3" s="187"/>
      <c r="AB3" s="187"/>
      <c r="AH3" s="191"/>
      <c r="AI3" s="191"/>
      <c r="AJ3" s="191"/>
      <c r="AK3" s="191"/>
      <c r="AL3" s="191"/>
      <c r="AM3" s="191"/>
      <c r="AN3" s="191"/>
      <c r="AO3" s="191"/>
      <c r="AP3" s="191"/>
    </row>
    <row r="4" spans="1:94" ht="30" customHeight="1" thickBot="1" x14ac:dyDescent="0.25">
      <c r="U4" s="187"/>
      <c r="V4" s="187"/>
      <c r="W4" s="187"/>
      <c r="X4" s="187"/>
      <c r="Y4" s="187"/>
      <c r="Z4" s="187"/>
      <c r="AA4" s="187"/>
      <c r="AB4" s="187"/>
      <c r="AV4" s="184"/>
      <c r="BE4" s="184"/>
    </row>
    <row r="5" spans="1:94" ht="69.95" customHeight="1" thickBot="1" x14ac:dyDescent="0.25">
      <c r="D5" s="960" t="s">
        <v>207</v>
      </c>
      <c r="E5" s="961"/>
      <c r="F5" s="961"/>
      <c r="G5" s="961"/>
      <c r="H5" s="961"/>
      <c r="I5" s="961"/>
      <c r="J5" s="962"/>
      <c r="U5" s="187"/>
      <c r="V5" s="187"/>
      <c r="W5" s="187"/>
      <c r="X5" s="187"/>
      <c r="Y5" s="187"/>
      <c r="Z5" s="187"/>
      <c r="AA5" s="187"/>
      <c r="AB5" s="187"/>
      <c r="AD5" s="192"/>
      <c r="AV5" s="184"/>
      <c r="BE5" s="193"/>
    </row>
    <row r="6" spans="1:94" ht="69.95" customHeight="1" thickBot="1" x14ac:dyDescent="0.3">
      <c r="D6" s="305" t="s">
        <v>175</v>
      </c>
      <c r="E6" s="306" t="s">
        <v>389</v>
      </c>
      <c r="F6" s="786" t="s">
        <v>396</v>
      </c>
      <c r="G6" s="788" t="s">
        <v>400</v>
      </c>
      <c r="H6" s="786" t="s">
        <v>397</v>
      </c>
      <c r="I6" s="786" t="s">
        <v>398</v>
      </c>
      <c r="J6" s="787" t="s">
        <v>399</v>
      </c>
      <c r="AV6" s="184"/>
      <c r="BE6" s="184"/>
      <c r="BY6" s="194"/>
    </row>
    <row r="7" spans="1:94" ht="30" customHeight="1" thickBot="1" x14ac:dyDescent="0.25">
      <c r="D7" s="195"/>
      <c r="E7" s="196"/>
      <c r="F7" s="196"/>
      <c r="G7" s="307"/>
      <c r="H7" s="196"/>
      <c r="I7" s="196"/>
      <c r="J7" s="785"/>
      <c r="P7" s="939" t="s">
        <v>325</v>
      </c>
      <c r="Q7" s="940"/>
      <c r="R7" s="940"/>
      <c r="S7" s="940"/>
      <c r="T7" s="940"/>
      <c r="U7" s="941"/>
      <c r="AV7" s="199"/>
      <c r="BE7" s="184"/>
    </row>
    <row r="8" spans="1:94" s="200" customFormat="1" ht="30" customHeight="1" thickBot="1" x14ac:dyDescent="0.25">
      <c r="B8" s="187"/>
      <c r="C8" s="187"/>
      <c r="D8" s="384">
        <v>1</v>
      </c>
      <c r="E8" s="383" t="s">
        <v>334</v>
      </c>
      <c r="F8" s="478"/>
      <c r="G8" s="789"/>
      <c r="H8" s="38" t="s">
        <v>391</v>
      </c>
      <c r="I8" s="478"/>
      <c r="J8" s="479"/>
      <c r="N8" s="187"/>
      <c r="P8" s="197" t="s">
        <v>175</v>
      </c>
      <c r="Q8" s="980" t="s">
        <v>326</v>
      </c>
      <c r="R8" s="981"/>
      <c r="S8" s="981"/>
      <c r="T8" s="981"/>
      <c r="U8" s="982"/>
      <c r="AI8" s="187"/>
      <c r="AJ8" s="187"/>
      <c r="AV8" s="199"/>
      <c r="BE8" s="199"/>
      <c r="BZ8" s="187"/>
      <c r="CA8" s="187"/>
      <c r="CB8" s="187"/>
      <c r="CC8" s="187"/>
      <c r="CD8" s="187"/>
      <c r="CE8" s="187"/>
      <c r="CF8" s="187"/>
      <c r="CG8" s="187"/>
      <c r="CH8" s="187"/>
      <c r="CI8" s="187"/>
      <c r="CJ8" s="187"/>
      <c r="CK8" s="187"/>
      <c r="CL8" s="187"/>
      <c r="CM8" s="187"/>
      <c r="CN8" s="187"/>
      <c r="CO8" s="187"/>
      <c r="CP8" s="187"/>
    </row>
    <row r="9" spans="1:94" s="200" customFormat="1" ht="30" customHeight="1" thickBot="1" x14ac:dyDescent="0.25">
      <c r="B9" s="187"/>
      <c r="C9" s="187"/>
      <c r="D9" s="202"/>
      <c r="E9" s="203"/>
      <c r="F9" s="204"/>
      <c r="G9" s="308"/>
      <c r="H9" s="203"/>
      <c r="I9" s="204"/>
      <c r="J9" s="205"/>
      <c r="N9" s="187"/>
      <c r="P9" s="201"/>
      <c r="Q9" s="986"/>
      <c r="R9" s="987"/>
      <c r="S9" s="983"/>
      <c r="T9" s="984"/>
      <c r="U9" s="985"/>
      <c r="AI9" s="187"/>
      <c r="AJ9" s="187"/>
      <c r="AV9" s="199"/>
      <c r="BE9" s="199"/>
      <c r="BZ9" s="187"/>
      <c r="CA9" s="187"/>
      <c r="CB9" s="187"/>
      <c r="CC9" s="187"/>
      <c r="CD9" s="187"/>
      <c r="CE9" s="187"/>
      <c r="CF9" s="187"/>
      <c r="CG9" s="187"/>
      <c r="CH9" s="187"/>
      <c r="CI9" s="187"/>
      <c r="CJ9" s="187"/>
      <c r="CK9" s="187"/>
      <c r="CL9" s="187"/>
      <c r="CM9" s="187"/>
      <c r="CN9" s="187"/>
      <c r="CO9" s="187"/>
      <c r="CP9" s="187"/>
    </row>
    <row r="10" spans="1:94" s="200" customFormat="1" ht="30" customHeight="1" thickBot="1" x14ac:dyDescent="0.25">
      <c r="B10" s="187"/>
      <c r="C10" s="187"/>
      <c r="D10" s="207"/>
      <c r="E10" s="208"/>
      <c r="F10" s="209"/>
      <c r="G10" s="208"/>
      <c r="H10" s="209"/>
      <c r="I10" s="207"/>
      <c r="J10" s="207"/>
      <c r="K10" s="187"/>
      <c r="L10" s="187"/>
      <c r="M10" s="187"/>
      <c r="N10" s="187"/>
      <c r="O10" s="187"/>
      <c r="P10" s="384" t="s">
        <v>204</v>
      </c>
      <c r="Q10" s="389" t="s">
        <v>184</v>
      </c>
      <c r="R10" s="390"/>
      <c r="S10" s="391" t="s">
        <v>390</v>
      </c>
      <c r="T10" s="392"/>
      <c r="U10" s="393" t="s">
        <v>295</v>
      </c>
      <c r="W10" s="187"/>
      <c r="X10" s="187"/>
      <c r="AI10" s="187"/>
      <c r="AJ10" s="187"/>
      <c r="AV10" s="199"/>
      <c r="BE10" s="199"/>
      <c r="BZ10" s="187"/>
      <c r="CA10" s="187"/>
      <c r="CB10" s="187"/>
      <c r="CC10" s="187"/>
      <c r="CD10" s="187"/>
      <c r="CE10" s="187"/>
      <c r="CF10" s="187"/>
      <c r="CG10" s="187"/>
      <c r="CH10" s="187"/>
      <c r="CI10" s="187"/>
      <c r="CJ10" s="187"/>
      <c r="CK10" s="187"/>
      <c r="CL10" s="187"/>
      <c r="CM10" s="187"/>
      <c r="CN10" s="187"/>
      <c r="CO10" s="187"/>
      <c r="CP10" s="187"/>
    </row>
    <row r="11" spans="1:94" s="200" customFormat="1" ht="30" customHeight="1" x14ac:dyDescent="0.2">
      <c r="B11" s="989" t="s">
        <v>401</v>
      </c>
      <c r="C11" s="990"/>
      <c r="D11" s="990"/>
      <c r="E11" s="990"/>
      <c r="F11" s="990"/>
      <c r="G11" s="990"/>
      <c r="H11" s="990"/>
      <c r="I11" s="990"/>
      <c r="J11" s="990"/>
      <c r="K11" s="990"/>
      <c r="L11" s="990"/>
      <c r="M11" s="990"/>
      <c r="N11" s="991"/>
      <c r="O11" s="187"/>
      <c r="P11" s="384" t="s">
        <v>205</v>
      </c>
      <c r="Q11" s="389" t="s">
        <v>111</v>
      </c>
      <c r="R11" s="390"/>
      <c r="S11" s="390" t="s">
        <v>392</v>
      </c>
      <c r="T11" s="390"/>
      <c r="U11" s="393" t="s">
        <v>295</v>
      </c>
      <c r="W11" s="187"/>
      <c r="X11" s="187"/>
      <c r="AI11" s="187"/>
      <c r="AJ11" s="187"/>
      <c r="AV11" s="199"/>
      <c r="BE11" s="199"/>
      <c r="BZ11" s="187"/>
      <c r="CA11" s="187"/>
      <c r="CB11" s="187"/>
      <c r="CC11" s="187"/>
      <c r="CD11" s="187"/>
      <c r="CE11" s="187"/>
      <c r="CF11" s="187"/>
      <c r="CG11" s="187"/>
      <c r="CH11" s="187"/>
      <c r="CI11" s="187"/>
      <c r="CJ11" s="187"/>
      <c r="CK11" s="187"/>
      <c r="CL11" s="187"/>
      <c r="CM11" s="187"/>
      <c r="CN11" s="187"/>
      <c r="CO11" s="187"/>
      <c r="CP11" s="187"/>
    </row>
    <row r="12" spans="1:94" s="200" customFormat="1" ht="30" customHeight="1" thickBot="1" x14ac:dyDescent="0.25">
      <c r="B12" s="992"/>
      <c r="C12" s="993"/>
      <c r="D12" s="993"/>
      <c r="E12" s="993"/>
      <c r="F12" s="993"/>
      <c r="G12" s="993"/>
      <c r="H12" s="993"/>
      <c r="I12" s="993"/>
      <c r="J12" s="993"/>
      <c r="K12" s="993"/>
      <c r="L12" s="993"/>
      <c r="M12" s="993"/>
      <c r="N12" s="994"/>
      <c r="O12" s="187"/>
      <c r="P12" s="394" t="s">
        <v>206</v>
      </c>
      <c r="Q12" s="395" t="s">
        <v>183</v>
      </c>
      <c r="R12" s="396"/>
      <c r="S12" s="396" t="s">
        <v>295</v>
      </c>
      <c r="T12" s="396"/>
      <c r="U12" s="393" t="s">
        <v>295</v>
      </c>
      <c r="W12" s="187"/>
      <c r="X12" s="187"/>
      <c r="Y12" s="199"/>
      <c r="AI12" s="187"/>
      <c r="AJ12" s="187"/>
      <c r="AV12" s="184"/>
      <c r="BE12" s="199"/>
      <c r="BZ12" s="187"/>
      <c r="CA12" s="187"/>
      <c r="CB12" s="187"/>
      <c r="CC12" s="187"/>
      <c r="CD12" s="187"/>
      <c r="CE12" s="187"/>
      <c r="CF12" s="187"/>
      <c r="CG12" s="187"/>
      <c r="CH12" s="187"/>
      <c r="CI12" s="187"/>
      <c r="CJ12" s="187"/>
      <c r="CK12" s="187"/>
      <c r="CL12" s="187"/>
      <c r="CM12" s="187"/>
      <c r="CN12" s="187"/>
      <c r="CO12" s="187"/>
      <c r="CP12" s="187"/>
    </row>
    <row r="13" spans="1:94" ht="80.099999999999994" customHeight="1" thickBot="1" x14ac:dyDescent="0.25">
      <c r="B13" s="371" t="s">
        <v>175</v>
      </c>
      <c r="C13" s="370" t="s">
        <v>29</v>
      </c>
      <c r="D13" s="370" t="s">
        <v>30</v>
      </c>
      <c r="E13" s="370" t="s">
        <v>143</v>
      </c>
      <c r="F13" s="370" t="s">
        <v>179</v>
      </c>
      <c r="G13" s="370" t="s">
        <v>238</v>
      </c>
      <c r="H13" s="372" t="s">
        <v>178</v>
      </c>
      <c r="I13" s="370" t="s">
        <v>180</v>
      </c>
      <c r="J13" s="372" t="s">
        <v>177</v>
      </c>
      <c r="K13" s="370" t="s">
        <v>176</v>
      </c>
      <c r="L13" s="370" t="s">
        <v>181</v>
      </c>
      <c r="M13" s="370" t="s">
        <v>182</v>
      </c>
      <c r="N13" s="370" t="s">
        <v>399</v>
      </c>
      <c r="O13" s="191"/>
      <c r="P13" s="191"/>
      <c r="Q13" s="191"/>
      <c r="R13" s="191"/>
      <c r="S13" s="191"/>
      <c r="W13" s="187"/>
      <c r="X13" s="187"/>
      <c r="Y13" s="200"/>
      <c r="AV13" s="184"/>
      <c r="BE13" s="184"/>
    </row>
    <row r="14" spans="1:94" ht="30" customHeight="1" thickBot="1" x14ac:dyDescent="0.25">
      <c r="B14" s="195"/>
      <c r="C14" s="210"/>
      <c r="D14" s="210"/>
      <c r="E14" s="210"/>
      <c r="F14" s="210"/>
      <c r="G14" s="210"/>
      <c r="H14" s="168"/>
      <c r="I14" s="210"/>
      <c r="J14" s="379"/>
      <c r="K14" s="210"/>
      <c r="L14" s="210"/>
      <c r="M14" s="210"/>
      <c r="N14" s="211"/>
      <c r="O14" s="191"/>
      <c r="P14" s="191"/>
      <c r="Q14" s="546"/>
      <c r="R14" s="546"/>
      <c r="S14" s="192"/>
      <c r="T14" s="988"/>
      <c r="U14" s="988"/>
      <c r="V14" s="988"/>
      <c r="W14" s="187"/>
      <c r="X14" s="187"/>
      <c r="Y14" s="187"/>
      <c r="AV14" s="184"/>
      <c r="BE14" s="184"/>
    </row>
    <row r="15" spans="1:94" ht="30" customHeight="1" thickBot="1" x14ac:dyDescent="0.25">
      <c r="B15" s="384">
        <v>1</v>
      </c>
      <c r="C15" s="480"/>
      <c r="D15" s="749"/>
      <c r="E15" s="481"/>
      <c r="F15" s="385">
        <v>20</v>
      </c>
      <c r="G15" s="385" t="s">
        <v>335</v>
      </c>
      <c r="H15" s="720" t="e">
        <f>VLOOKUP(H14,'DATOS }'!P112:S116,4,FALSE)</f>
        <v>#N/A</v>
      </c>
      <c r="I15" s="720" t="e">
        <f>H15</f>
        <v>#N/A</v>
      </c>
      <c r="J15" s="64" t="e">
        <f>VLOOKUP(J14,'DATOS }'!U112:V115,2,FALSE)</f>
        <v>#N/A</v>
      </c>
      <c r="K15" s="554" t="e">
        <f>AVERAGE(K17:K19)</f>
        <v>#DIV/0!</v>
      </c>
      <c r="L15" s="30">
        <v>5.0000000000000001E-3</v>
      </c>
      <c r="M15" s="64">
        <v>9.9000000000000001E-6</v>
      </c>
      <c r="N15" s="386">
        <f>J8</f>
        <v>0</v>
      </c>
      <c r="O15" s="191"/>
      <c r="P15" s="191"/>
      <c r="Q15" s="191"/>
      <c r="R15" s="191"/>
      <c r="T15" s="198"/>
      <c r="Y15" s="187"/>
      <c r="AV15" s="184"/>
      <c r="BE15" s="184"/>
    </row>
    <row r="16" spans="1:94" ht="30" customHeight="1" thickBot="1" x14ac:dyDescent="0.25">
      <c r="B16" s="202"/>
      <c r="C16" s="203"/>
      <c r="D16" s="203"/>
      <c r="E16" s="203"/>
      <c r="F16" s="203"/>
      <c r="G16" s="203"/>
      <c r="H16" s="203"/>
      <c r="I16" s="203"/>
      <c r="J16" s="374"/>
      <c r="K16" s="376" t="s">
        <v>304</v>
      </c>
      <c r="L16" s="375"/>
      <c r="M16" s="203"/>
      <c r="N16" s="205"/>
      <c r="O16" s="191"/>
      <c r="P16" s="191"/>
      <c r="Q16" s="191"/>
      <c r="R16" s="191"/>
      <c r="T16" s="198"/>
      <c r="Y16" s="187"/>
      <c r="AV16" s="184"/>
      <c r="BE16" s="184"/>
    </row>
    <row r="17" spans="1:58" ht="30" customHeight="1" x14ac:dyDescent="0.2">
      <c r="B17" s="184"/>
      <c r="C17" s="184"/>
      <c r="D17" s="207"/>
      <c r="E17" s="208"/>
      <c r="F17" s="212"/>
      <c r="G17" s="208"/>
      <c r="H17" s="212"/>
      <c r="I17" s="208"/>
      <c r="J17" s="208"/>
      <c r="K17" s="482"/>
      <c r="L17" s="208"/>
      <c r="O17" s="191"/>
      <c r="P17" s="191"/>
      <c r="Q17" s="191"/>
      <c r="R17" s="191"/>
      <c r="T17" s="198"/>
      <c r="AV17" s="184"/>
      <c r="BE17" s="184"/>
    </row>
    <row r="18" spans="1:58" ht="30" customHeight="1" x14ac:dyDescent="0.2">
      <c r="B18" s="184"/>
      <c r="C18" s="184"/>
      <c r="D18" s="207"/>
      <c r="E18" s="208"/>
      <c r="F18" s="212"/>
      <c r="G18" s="208"/>
      <c r="H18" s="212"/>
      <c r="I18" s="208"/>
      <c r="J18" s="208"/>
      <c r="K18" s="483"/>
      <c r="L18" s="208"/>
      <c r="O18" s="191"/>
      <c r="P18" s="191"/>
      <c r="Q18" s="191"/>
      <c r="R18" s="191"/>
      <c r="T18" s="198"/>
      <c r="AV18" s="184"/>
      <c r="BE18" s="184"/>
    </row>
    <row r="19" spans="1:58" ht="30" customHeight="1" thickBot="1" x14ac:dyDescent="0.25">
      <c r="B19" s="184"/>
      <c r="C19" s="184"/>
      <c r="D19" s="207"/>
      <c r="E19" s="208"/>
      <c r="F19" s="212"/>
      <c r="G19" s="208"/>
      <c r="H19" s="212"/>
      <c r="I19" s="208"/>
      <c r="J19" s="208"/>
      <c r="K19" s="484"/>
      <c r="L19" s="208"/>
      <c r="O19" s="191"/>
      <c r="P19" s="191"/>
      <c r="Q19" s="191"/>
      <c r="R19" s="191"/>
      <c r="T19" s="198"/>
      <c r="AV19" s="184"/>
      <c r="AW19" s="184"/>
      <c r="AX19" s="184"/>
      <c r="AY19" s="184"/>
      <c r="AZ19" s="184"/>
      <c r="BA19" s="184"/>
      <c r="BB19" s="184"/>
      <c r="BC19" s="184"/>
      <c r="BD19" s="184"/>
      <c r="BE19" s="184"/>
    </row>
    <row r="20" spans="1:58" ht="30" customHeight="1" thickBot="1" x14ac:dyDescent="0.25">
      <c r="A20" s="213"/>
      <c r="B20" s="214"/>
      <c r="C20" s="215"/>
      <c r="D20" s="56"/>
      <c r="E20" s="56"/>
      <c r="F20" s="216"/>
      <c r="G20" s="217"/>
      <c r="H20" s="217"/>
      <c r="I20" s="217"/>
      <c r="J20" s="217"/>
      <c r="K20" s="373"/>
      <c r="L20" s="217"/>
      <c r="M20" s="217"/>
      <c r="N20" s="217"/>
      <c r="O20" s="191"/>
      <c r="P20" s="191"/>
      <c r="Q20" s="191"/>
      <c r="R20" s="191"/>
      <c r="T20" s="198"/>
      <c r="AV20" s="184"/>
      <c r="AW20" s="184"/>
      <c r="AX20" s="184"/>
      <c r="AY20" s="184"/>
      <c r="AZ20" s="184"/>
      <c r="BA20" s="184"/>
      <c r="BB20" s="184"/>
      <c r="BC20" s="184"/>
      <c r="BD20" s="184"/>
      <c r="BE20" s="184"/>
    </row>
    <row r="21" spans="1:58" ht="30" customHeight="1" thickBot="1" x14ac:dyDescent="0.25">
      <c r="A21" s="218"/>
      <c r="B21" s="797" t="s">
        <v>208</v>
      </c>
      <c r="C21" s="798"/>
      <c r="D21" s="798"/>
      <c r="E21" s="798"/>
      <c r="F21" s="798"/>
      <c r="G21" s="798"/>
      <c r="H21" s="798"/>
      <c r="I21" s="798"/>
      <c r="J21" s="798"/>
      <c r="K21" s="798"/>
      <c r="L21" s="798"/>
      <c r="M21" s="799"/>
      <c r="N21" s="184"/>
      <c r="O21" s="191"/>
      <c r="P21" s="191"/>
      <c r="Q21" s="191"/>
      <c r="R21" s="191"/>
      <c r="T21" s="198"/>
      <c r="AV21" s="184"/>
      <c r="BE21" s="184"/>
    </row>
    <row r="22" spans="1:58" ht="30" customHeight="1" thickBot="1" x14ac:dyDescent="0.25">
      <c r="A22" s="218"/>
      <c r="B22" s="184"/>
      <c r="C22" s="184"/>
      <c r="D22" s="184"/>
      <c r="E22" s="184"/>
      <c r="F22" s="184"/>
      <c r="G22" s="184"/>
      <c r="H22" s="184"/>
      <c r="I22" s="184"/>
      <c r="J22" s="184"/>
      <c r="K22" s="219"/>
      <c r="L22" s="184"/>
      <c r="M22" s="184"/>
      <c r="N22" s="184"/>
      <c r="O22" s="191"/>
      <c r="P22" s="191"/>
      <c r="Q22" s="191"/>
      <c r="R22" s="191"/>
      <c r="T22" s="198"/>
      <c r="AV22" s="184"/>
      <c r="BE22" s="184"/>
    </row>
    <row r="23" spans="1:58" ht="69.95" customHeight="1" thickBot="1" x14ac:dyDescent="0.25">
      <c r="A23" s="218"/>
      <c r="B23" s="220" t="s">
        <v>314</v>
      </c>
      <c r="C23" s="221" t="s">
        <v>29</v>
      </c>
      <c r="D23" s="221" t="s">
        <v>30</v>
      </c>
      <c r="E23" s="221" t="s">
        <v>143</v>
      </c>
      <c r="F23" s="221" t="s">
        <v>53</v>
      </c>
      <c r="G23" s="221" t="s">
        <v>144</v>
      </c>
      <c r="H23" s="221" t="s">
        <v>296</v>
      </c>
      <c r="I23" s="221" t="s">
        <v>297</v>
      </c>
      <c r="J23" s="221" t="s">
        <v>177</v>
      </c>
      <c r="K23" s="222" t="s">
        <v>176</v>
      </c>
      <c r="L23" s="221" t="s">
        <v>336</v>
      </c>
      <c r="M23" s="223" t="s">
        <v>129</v>
      </c>
      <c r="N23" s="184"/>
      <c r="O23" s="191"/>
      <c r="P23" s="191"/>
      <c r="Q23" s="191"/>
      <c r="R23" s="191"/>
      <c r="T23" s="198"/>
      <c r="AV23" s="184"/>
      <c r="BE23" s="184"/>
    </row>
    <row r="24" spans="1:58" ht="30" customHeight="1" thickBot="1" x14ac:dyDescent="0.25">
      <c r="A24" s="218"/>
      <c r="B24" s="327"/>
      <c r="C24" s="326"/>
      <c r="D24" s="224"/>
      <c r="E24" s="224"/>
      <c r="F24" s="224"/>
      <c r="G24" s="224"/>
      <c r="H24" s="224"/>
      <c r="I24" s="224"/>
      <c r="J24" s="224"/>
      <c r="K24" s="225"/>
      <c r="L24" s="224"/>
      <c r="M24" s="226"/>
      <c r="N24" s="199"/>
      <c r="O24" s="191"/>
      <c r="P24" s="191"/>
      <c r="Q24" s="191"/>
      <c r="R24" s="191"/>
      <c r="T24" s="198"/>
      <c r="U24" s="198"/>
      <c r="V24" s="198"/>
      <c r="W24" s="187"/>
      <c r="AD24" s="184"/>
      <c r="AV24" s="184"/>
      <c r="BE24" s="184"/>
      <c r="BF24" s="184"/>
    </row>
    <row r="25" spans="1:58" ht="30" customHeight="1" x14ac:dyDescent="0.2">
      <c r="A25" s="218"/>
      <c r="B25" s="397" t="s">
        <v>155</v>
      </c>
      <c r="C25" s="46" t="s">
        <v>48</v>
      </c>
      <c r="D25" s="46" t="s">
        <v>49</v>
      </c>
      <c r="E25" s="46" t="s">
        <v>361</v>
      </c>
      <c r="F25" s="398">
        <v>15.56</v>
      </c>
      <c r="G25" s="513">
        <v>4.9998800000000001</v>
      </c>
      <c r="H25" s="399">
        <v>4.0967700000000002</v>
      </c>
      <c r="I25" s="399">
        <f>H25</f>
        <v>4.0967700000000002</v>
      </c>
      <c r="J25" s="46">
        <v>4.7700000000000001E-5</v>
      </c>
      <c r="K25" s="398">
        <f>(5.49+5.5+5.51)/3</f>
        <v>5.5</v>
      </c>
      <c r="L25" s="400">
        <v>5.0000000000000001E-3</v>
      </c>
      <c r="M25" s="401">
        <v>9.9000000000000001E-6</v>
      </c>
      <c r="N25" s="184"/>
      <c r="O25" s="191"/>
      <c r="P25" s="191"/>
      <c r="Q25" s="191"/>
      <c r="R25" s="191"/>
      <c r="T25" s="198"/>
      <c r="U25" s="198"/>
      <c r="V25" s="198"/>
      <c r="W25" s="187"/>
      <c r="X25" s="187"/>
      <c r="Y25" s="208"/>
      <c r="Z25" s="208"/>
      <c r="AA25" s="208"/>
      <c r="AB25" s="208"/>
      <c r="AC25" s="208"/>
      <c r="AD25" s="184"/>
      <c r="AV25" s="184"/>
      <c r="BE25" s="184"/>
      <c r="BF25" s="184"/>
    </row>
    <row r="26" spans="1:58" ht="30" customHeight="1" thickBot="1" x14ac:dyDescent="0.25">
      <c r="A26" s="218"/>
      <c r="B26" s="402" t="s">
        <v>156</v>
      </c>
      <c r="C26" s="42" t="s">
        <v>48</v>
      </c>
      <c r="D26" s="403" t="s">
        <v>22</v>
      </c>
      <c r="E26" s="42" t="s">
        <v>362</v>
      </c>
      <c r="F26" s="58">
        <v>20</v>
      </c>
      <c r="G26" s="404">
        <v>5.0015799999999997</v>
      </c>
      <c r="H26" s="405">
        <v>8.1935000000000002</v>
      </c>
      <c r="I26" s="42">
        <f>H26</f>
        <v>8.1935000000000002</v>
      </c>
      <c r="J26" s="42">
        <v>4.7700000000000001E-5</v>
      </c>
      <c r="K26" s="404">
        <f>(7.29+7.26+7.25)/3</f>
        <v>7.2666666666666666</v>
      </c>
      <c r="L26" s="406">
        <v>5.0000000000000001E-3</v>
      </c>
      <c r="M26" s="407">
        <f>M25</f>
        <v>9.9000000000000001E-6</v>
      </c>
      <c r="N26" s="199"/>
      <c r="O26" s="191"/>
      <c r="P26" s="191"/>
      <c r="Q26" s="191"/>
      <c r="R26" s="191"/>
      <c r="T26" s="198"/>
      <c r="U26" s="198"/>
      <c r="X26" s="187"/>
      <c r="Y26" s="208"/>
      <c r="Z26" s="208"/>
      <c r="AA26" s="208"/>
      <c r="AB26" s="208"/>
      <c r="AC26" s="208"/>
      <c r="AD26" s="184"/>
      <c r="AV26" s="184"/>
      <c r="BE26" s="184"/>
      <c r="BF26" s="184"/>
    </row>
    <row r="27" spans="1:58" ht="30" customHeight="1" thickBot="1" x14ac:dyDescent="0.25">
      <c r="A27" s="218"/>
      <c r="B27" s="184"/>
      <c r="C27" s="230"/>
      <c r="D27" s="230"/>
      <c r="E27" s="230"/>
      <c r="F27" s="230"/>
      <c r="G27" s="230"/>
      <c r="H27" s="230"/>
      <c r="I27" s="230"/>
      <c r="J27" s="230"/>
      <c r="K27" s="231"/>
      <c r="L27" s="230"/>
      <c r="M27" s="230"/>
      <c r="N27" s="199"/>
      <c r="O27" s="191"/>
      <c r="P27" s="191"/>
      <c r="Q27" s="191"/>
      <c r="R27" s="191"/>
      <c r="T27" s="198"/>
      <c r="X27" s="187"/>
      <c r="AB27" s="208"/>
      <c r="AC27" s="208"/>
      <c r="AD27" s="184"/>
      <c r="AV27" s="184"/>
      <c r="BE27" s="184"/>
      <c r="BF27" s="184"/>
    </row>
    <row r="28" spans="1:58" ht="30" customHeight="1" thickBot="1" x14ac:dyDescent="0.25">
      <c r="A28" s="218"/>
      <c r="B28" s="909" t="s">
        <v>298</v>
      </c>
      <c r="C28" s="910"/>
      <c r="D28" s="910"/>
      <c r="E28" s="910"/>
      <c r="F28" s="910"/>
      <c r="G28" s="910"/>
      <c r="H28" s="910"/>
      <c r="I28" s="910"/>
      <c r="J28" s="910"/>
      <c r="K28" s="910"/>
      <c r="L28" s="911"/>
      <c r="M28" s="230"/>
      <c r="N28" s="199"/>
      <c r="Q28" s="191"/>
      <c r="R28" s="191"/>
      <c r="T28" s="975" t="s">
        <v>366</v>
      </c>
      <c r="U28" s="975"/>
      <c r="V28" s="976"/>
      <c r="X28" s="187"/>
      <c r="AB28" s="208"/>
      <c r="AC28" s="208"/>
      <c r="AD28" s="184"/>
      <c r="AV28" s="184"/>
    </row>
    <row r="29" spans="1:58" ht="60" customHeight="1" thickBot="1" x14ac:dyDescent="0.25">
      <c r="A29" s="218"/>
      <c r="B29" s="998" t="s">
        <v>315</v>
      </c>
      <c r="C29" s="264" t="s">
        <v>314</v>
      </c>
      <c r="D29" s="232" t="s">
        <v>29</v>
      </c>
      <c r="E29" s="232" t="s">
        <v>190</v>
      </c>
      <c r="F29" s="233" t="s">
        <v>189</v>
      </c>
      <c r="G29" s="233" t="s">
        <v>124</v>
      </c>
      <c r="H29" s="233" t="s">
        <v>173</v>
      </c>
      <c r="I29" s="233" t="s">
        <v>122</v>
      </c>
      <c r="J29" s="233" t="s">
        <v>174</v>
      </c>
      <c r="K29" s="234" t="s">
        <v>123</v>
      </c>
      <c r="L29" s="235" t="s">
        <v>199</v>
      </c>
      <c r="M29" s="382"/>
      <c r="N29" s="199"/>
      <c r="Q29" s="191"/>
      <c r="R29" s="191"/>
      <c r="S29" s="364" t="s">
        <v>365</v>
      </c>
      <c r="T29" s="622" t="s">
        <v>374</v>
      </c>
      <c r="U29" s="622" t="s">
        <v>365</v>
      </c>
      <c r="V29" s="721" t="s">
        <v>375</v>
      </c>
      <c r="X29" s="187"/>
      <c r="AB29" s="208"/>
      <c r="AC29" s="208"/>
      <c r="AD29" s="184"/>
      <c r="AV29" s="184"/>
    </row>
    <row r="30" spans="1:58" ht="30" customHeight="1" thickBot="1" x14ac:dyDescent="0.25">
      <c r="A30" s="218"/>
      <c r="B30" s="999"/>
      <c r="C30" s="328"/>
      <c r="D30" s="214"/>
      <c r="E30" s="238"/>
      <c r="F30" s="238"/>
      <c r="G30" s="238"/>
      <c r="H30" s="238"/>
      <c r="I30" s="238"/>
      <c r="J30" s="238"/>
      <c r="K30" s="225"/>
      <c r="L30" s="226"/>
      <c r="M30" s="230"/>
      <c r="N30" s="199"/>
      <c r="Q30" s="191"/>
      <c r="R30" s="191"/>
      <c r="S30" s="978" t="s">
        <v>300</v>
      </c>
      <c r="T30" s="979">
        <v>2.7</v>
      </c>
      <c r="U30" s="722" t="str">
        <f>L31</f>
        <v>INM 3688</v>
      </c>
      <c r="V30" s="977">
        <f>I31</f>
        <v>3</v>
      </c>
      <c r="X30" s="187"/>
      <c r="AV30" s="184"/>
    </row>
    <row r="31" spans="1:58" ht="30" customHeight="1" x14ac:dyDescent="0.2">
      <c r="A31" s="218"/>
      <c r="B31" s="1000"/>
      <c r="C31" s="387" t="str">
        <f>B25</f>
        <v>V-005</v>
      </c>
      <c r="D31" s="46" t="str">
        <f>C25</f>
        <v>Serhapin test Measure</v>
      </c>
      <c r="E31" s="46" t="str">
        <f>E25</f>
        <v xml:space="preserve">16-5935702    C-I V-005         </v>
      </c>
      <c r="F31" s="619">
        <v>18926.59</v>
      </c>
      <c r="G31" s="399">
        <f>H25</f>
        <v>4.0967700000000002</v>
      </c>
      <c r="H31" s="439">
        <f>'RT03-F33 } '!M30-'DATOS }'!F31</f>
        <v>0.46500000000014552</v>
      </c>
      <c r="I31" s="412">
        <v>3</v>
      </c>
      <c r="J31" s="439">
        <v>2.04</v>
      </c>
      <c r="K31" s="413">
        <v>43406</v>
      </c>
      <c r="L31" s="449" t="s">
        <v>284</v>
      </c>
      <c r="M31" s="230"/>
      <c r="N31" s="199"/>
      <c r="Q31" s="191"/>
      <c r="R31" s="191"/>
      <c r="S31" s="978"/>
      <c r="T31" s="979"/>
      <c r="U31" s="723">
        <f>K31</f>
        <v>43406</v>
      </c>
      <c r="V31" s="977"/>
      <c r="AV31" s="184"/>
      <c r="BF31" s="236"/>
    </row>
    <row r="32" spans="1:58" ht="30" customHeight="1" thickBot="1" x14ac:dyDescent="0.25">
      <c r="A32" s="218"/>
      <c r="B32" s="1000"/>
      <c r="C32" s="388" t="str">
        <f>B26</f>
        <v>V-001</v>
      </c>
      <c r="D32" s="42" t="str">
        <f>C26</f>
        <v>Serhapin test Measure</v>
      </c>
      <c r="E32" s="42" t="str">
        <f>E26</f>
        <v>14-92812 C-I V-001</v>
      </c>
      <c r="F32" s="620">
        <v>18933.04</v>
      </c>
      <c r="G32" s="419">
        <f>H26</f>
        <v>8.1935000000000002</v>
      </c>
      <c r="H32" s="621">
        <f>'RT03-F33 } '!M31-'DATOS }'!F32</f>
        <v>-5.9850000000005821</v>
      </c>
      <c r="I32" s="443">
        <v>5</v>
      </c>
      <c r="J32" s="419">
        <v>2.0299999999999998</v>
      </c>
      <c r="K32" s="444">
        <v>43410</v>
      </c>
      <c r="L32" s="451" t="s">
        <v>293</v>
      </c>
      <c r="N32" s="199"/>
      <c r="Q32" s="191"/>
      <c r="R32" s="191"/>
      <c r="S32" s="432"/>
      <c r="T32" s="432"/>
      <c r="U32" s="432"/>
      <c r="V32" s="432"/>
      <c r="AV32" s="184"/>
    </row>
    <row r="33" spans="1:58" ht="30" customHeight="1" x14ac:dyDescent="0.2">
      <c r="A33" s="218"/>
      <c r="B33" s="237"/>
      <c r="C33" s="240"/>
      <c r="D33" s="184"/>
      <c r="E33" s="240"/>
      <c r="F33" s="240"/>
      <c r="G33" s="240"/>
      <c r="H33" s="377"/>
      <c r="I33" s="240"/>
      <c r="J33" s="240"/>
      <c r="K33" s="239"/>
      <c r="L33" s="198"/>
      <c r="M33" s="230"/>
      <c r="N33" s="199"/>
      <c r="Q33" s="191"/>
      <c r="R33" s="191"/>
      <c r="S33" s="432"/>
      <c r="T33" s="432"/>
      <c r="U33" s="432"/>
      <c r="V33" s="432"/>
      <c r="AV33" s="184"/>
      <c r="BF33" s="200"/>
    </row>
    <row r="34" spans="1:58" ht="30" customHeight="1" thickBot="1" x14ac:dyDescent="0.25">
      <c r="A34" s="218"/>
      <c r="B34" s="184"/>
      <c r="C34" s="198"/>
      <c r="D34" s="198"/>
      <c r="E34" s="198"/>
      <c r="F34" s="198"/>
      <c r="G34" s="198"/>
      <c r="H34" s="198"/>
      <c r="I34" s="198"/>
      <c r="J34" s="198"/>
      <c r="K34" s="239"/>
      <c r="L34" s="198"/>
      <c r="M34" s="230"/>
      <c r="N34" s="199"/>
      <c r="Q34" s="191"/>
      <c r="R34" s="191"/>
      <c r="S34" s="432"/>
      <c r="T34" s="432"/>
      <c r="U34" s="432"/>
      <c r="V34" s="432"/>
      <c r="AV34" s="184"/>
      <c r="BF34" s="200"/>
    </row>
    <row r="35" spans="1:58" ht="30" customHeight="1" thickBot="1" x14ac:dyDescent="0.25">
      <c r="A35" s="218"/>
      <c r="B35" s="909" t="s">
        <v>139</v>
      </c>
      <c r="C35" s="910"/>
      <c r="D35" s="910"/>
      <c r="E35" s="910"/>
      <c r="F35" s="910"/>
      <c r="G35" s="910"/>
      <c r="H35" s="910"/>
      <c r="I35" s="910"/>
      <c r="J35" s="910"/>
      <c r="K35" s="910"/>
      <c r="L35" s="911"/>
      <c r="M35" s="230"/>
      <c r="N35" s="199"/>
      <c r="Q35" s="191"/>
      <c r="R35" s="191"/>
      <c r="T35" s="963" t="s">
        <v>370</v>
      </c>
      <c r="U35" s="964"/>
      <c r="V35" s="965"/>
      <c r="AV35" s="184"/>
      <c r="BF35" s="200"/>
    </row>
    <row r="36" spans="1:58" ht="60" customHeight="1" thickBot="1" x14ac:dyDescent="0.25">
      <c r="A36" s="218"/>
      <c r="B36" s="184"/>
      <c r="C36" s="240"/>
      <c r="D36" s="232" t="s">
        <v>29</v>
      </c>
      <c r="E36" s="232" t="s">
        <v>190</v>
      </c>
      <c r="F36" s="233" t="s">
        <v>189</v>
      </c>
      <c r="G36" s="233" t="s">
        <v>124</v>
      </c>
      <c r="H36" s="233" t="s">
        <v>173</v>
      </c>
      <c r="I36" s="233" t="s">
        <v>122</v>
      </c>
      <c r="J36" s="233" t="s">
        <v>174</v>
      </c>
      <c r="K36" s="241" t="s">
        <v>123</v>
      </c>
      <c r="L36" s="235" t="s">
        <v>199</v>
      </c>
      <c r="M36" s="357" t="s">
        <v>278</v>
      </c>
      <c r="N36" s="357" t="s">
        <v>279</v>
      </c>
      <c r="T36" s="475" t="s">
        <v>365</v>
      </c>
      <c r="U36" s="475" t="s">
        <v>368</v>
      </c>
      <c r="V36" s="476" t="s">
        <v>367</v>
      </c>
      <c r="AV36" s="184"/>
      <c r="BF36" s="200"/>
    </row>
    <row r="37" spans="1:58" ht="45" customHeight="1" thickBot="1" x14ac:dyDescent="0.25">
      <c r="A37" s="218"/>
      <c r="B37" s="324"/>
      <c r="C37" s="184"/>
      <c r="D37" s="242"/>
      <c r="E37" s="238"/>
      <c r="F37" s="238"/>
      <c r="G37" s="238"/>
      <c r="H37" s="238"/>
      <c r="I37" s="238"/>
      <c r="J37" s="238"/>
      <c r="K37" s="257"/>
      <c r="L37" s="224"/>
      <c r="M37" s="325"/>
      <c r="N37" s="227"/>
      <c r="T37" s="969" t="s">
        <v>373</v>
      </c>
      <c r="U37" s="640">
        <v>0</v>
      </c>
      <c r="V37" s="456">
        <v>1.2999999999999999E-2</v>
      </c>
      <c r="AV37" s="184"/>
      <c r="BF37" s="200"/>
    </row>
    <row r="38" spans="1:58" ht="30" customHeight="1" thickBot="1" x14ac:dyDescent="0.25">
      <c r="A38" s="218"/>
      <c r="B38" s="1001" t="s">
        <v>316</v>
      </c>
      <c r="C38" s="408" t="s">
        <v>209</v>
      </c>
      <c r="D38" s="791" t="s">
        <v>198</v>
      </c>
      <c r="E38" s="410" t="s">
        <v>157</v>
      </c>
      <c r="F38" s="411">
        <v>14.064</v>
      </c>
      <c r="G38" s="399">
        <v>1E-3</v>
      </c>
      <c r="H38" s="399">
        <v>-5.0999999999999997E-2</v>
      </c>
      <c r="I38" s="399">
        <v>4.3999999999999997E-2</v>
      </c>
      <c r="J38" s="412">
        <v>2</v>
      </c>
      <c r="K38" s="509">
        <v>43574</v>
      </c>
      <c r="L38" s="995" t="s">
        <v>301</v>
      </c>
      <c r="M38" s="421">
        <f>SLOPE($H$38:$H$42,$F$38:$F$42)</f>
        <v>-1.8688926308402325E-3</v>
      </c>
      <c r="N38" s="427">
        <f>INTERCEPT($H$38:$H$42,$F$38:$F$42)</f>
        <v>-2.4958668866796839E-2</v>
      </c>
      <c r="T38" s="970"/>
      <c r="U38" s="637">
        <v>25</v>
      </c>
      <c r="V38" s="428">
        <v>4.3999999999999997E-2</v>
      </c>
      <c r="AV38" s="184"/>
      <c r="BF38" s="200"/>
    </row>
    <row r="39" spans="1:58" ht="30" customHeight="1" thickBot="1" x14ac:dyDescent="0.25">
      <c r="A39" s="218"/>
      <c r="B39" s="1002"/>
      <c r="C39" s="408" t="s">
        <v>210</v>
      </c>
      <c r="D39" s="792"/>
      <c r="E39" s="414" t="s">
        <v>157</v>
      </c>
      <c r="F39" s="415">
        <v>16.068000000000001</v>
      </c>
      <c r="G39" s="383">
        <v>1E-3</v>
      </c>
      <c r="H39" s="383">
        <v>-5.5E-2</v>
      </c>
      <c r="I39" s="383">
        <v>4.3999999999999997E-2</v>
      </c>
      <c r="J39" s="416">
        <v>2</v>
      </c>
      <c r="K39" s="510">
        <v>43574</v>
      </c>
      <c r="L39" s="996"/>
      <c r="M39" s="423">
        <f>SLOPE($H$38:$H$42,$F$38:$F$42)</f>
        <v>-1.8688926308402325E-3</v>
      </c>
      <c r="N39" s="428">
        <f>INTERCEPT($H$38:$H$42,$F$38:$F$42)</f>
        <v>-2.4958668866796839E-2</v>
      </c>
      <c r="T39" s="970"/>
      <c r="U39" s="637">
        <v>50</v>
      </c>
      <c r="V39" s="458">
        <v>4.3999999999999997E-2</v>
      </c>
      <c r="AV39" s="184"/>
      <c r="BF39" s="200"/>
    </row>
    <row r="40" spans="1:58" ht="30" customHeight="1" thickBot="1" x14ac:dyDescent="0.25">
      <c r="A40" s="477" t="s">
        <v>290</v>
      </c>
      <c r="B40" s="1002"/>
      <c r="C40" s="409" t="s">
        <v>211</v>
      </c>
      <c r="D40" s="792"/>
      <c r="E40" s="414" t="s">
        <v>157</v>
      </c>
      <c r="F40" s="415">
        <v>17.065000000000001</v>
      </c>
      <c r="G40" s="383">
        <v>1E-3</v>
      </c>
      <c r="H40" s="383">
        <v>-5.7000000000000002E-2</v>
      </c>
      <c r="I40" s="383">
        <v>4.3999999999999997E-2</v>
      </c>
      <c r="J40" s="416">
        <v>2</v>
      </c>
      <c r="K40" s="510">
        <v>43574</v>
      </c>
      <c r="L40" s="996"/>
      <c r="M40" s="423">
        <f>SLOPE($H$38:$H$42,$F$38:$F$42)</f>
        <v>-1.8688926308402325E-3</v>
      </c>
      <c r="N40" s="428">
        <f>INTERCEPT($H$38:$H$42,$F$38:$F$42)</f>
        <v>-2.4958668866796839E-2</v>
      </c>
      <c r="T40" s="970"/>
      <c r="U40" s="638"/>
      <c r="V40" s="458"/>
      <c r="AV40" s="184"/>
    </row>
    <row r="41" spans="1:58" ht="30" customHeight="1" thickBot="1" x14ac:dyDescent="0.25">
      <c r="A41" s="218"/>
      <c r="B41" s="1002"/>
      <c r="C41" s="409" t="s">
        <v>285</v>
      </c>
      <c r="D41" s="792"/>
      <c r="E41" s="414" t="s">
        <v>157</v>
      </c>
      <c r="F41" s="383">
        <v>18.064</v>
      </c>
      <c r="G41" s="383">
        <v>1E-3</v>
      </c>
      <c r="H41" s="383">
        <v>-5.8999999999999997E-2</v>
      </c>
      <c r="I41" s="383">
        <v>4.3999999999999997E-2</v>
      </c>
      <c r="J41" s="416">
        <v>2</v>
      </c>
      <c r="K41" s="510">
        <v>43574</v>
      </c>
      <c r="L41" s="996"/>
      <c r="M41" s="423">
        <f>SLOPE($H$38:$H$42,$F$38:$F$42)</f>
        <v>-1.8688926308402325E-3</v>
      </c>
      <c r="N41" s="428">
        <f>INTERCEPT($H$38:$H$42,$F$38:$F$42)</f>
        <v>-2.4958668866796839E-2</v>
      </c>
      <c r="T41" s="971"/>
      <c r="U41" s="639"/>
      <c r="V41" s="460"/>
      <c r="AB41" s="208"/>
      <c r="AC41" s="208"/>
      <c r="AD41" s="184"/>
      <c r="AV41" s="184"/>
    </row>
    <row r="42" spans="1:58" ht="30" customHeight="1" thickBot="1" x14ac:dyDescent="0.25">
      <c r="A42" s="218"/>
      <c r="B42" s="1003"/>
      <c r="C42" s="409" t="s">
        <v>286</v>
      </c>
      <c r="D42" s="793"/>
      <c r="E42" s="418" t="s">
        <v>157</v>
      </c>
      <c r="F42" s="419">
        <v>22.067</v>
      </c>
      <c r="G42" s="419">
        <v>1E-3</v>
      </c>
      <c r="H42" s="419">
        <v>-6.6000000000000003E-2</v>
      </c>
      <c r="I42" s="419">
        <v>4.3999999999999997E-2</v>
      </c>
      <c r="J42" s="443">
        <v>2</v>
      </c>
      <c r="K42" s="511">
        <v>43574</v>
      </c>
      <c r="L42" s="997"/>
      <c r="M42" s="425">
        <f>SLOPE($H$38:$H$42,$F$38:$F$42)</f>
        <v>-1.8688926308402325E-3</v>
      </c>
      <c r="N42" s="429">
        <f>INTERCEPT($H$38:$H$42,$F$38:$F$42)</f>
        <v>-2.4958668866796839E-2</v>
      </c>
      <c r="T42" s="972" t="s">
        <v>372</v>
      </c>
      <c r="U42" s="973"/>
      <c r="V42" s="974"/>
      <c r="AB42" s="208"/>
      <c r="AC42" s="208"/>
      <c r="AD42" s="184"/>
      <c r="AV42" s="184"/>
    </row>
    <row r="43" spans="1:58" ht="30" customHeight="1" thickBot="1" x14ac:dyDescent="0.25">
      <c r="A43" s="218"/>
      <c r="B43" s="218"/>
      <c r="C43" s="242"/>
      <c r="D43" s="324"/>
      <c r="E43" s="329"/>
      <c r="F43" s="330"/>
      <c r="G43" s="240"/>
      <c r="H43" s="240"/>
      <c r="I43" s="240"/>
      <c r="J43" s="240"/>
      <c r="K43" s="262"/>
      <c r="L43" s="546"/>
      <c r="M43" s="546"/>
      <c r="N43" s="331"/>
      <c r="T43" s="475" t="s">
        <v>369</v>
      </c>
      <c r="U43" s="475" t="s">
        <v>368</v>
      </c>
      <c r="V43" s="476" t="s">
        <v>367</v>
      </c>
      <c r="W43" s="187"/>
      <c r="AB43" s="208"/>
      <c r="AC43" s="208"/>
      <c r="AD43" s="184"/>
      <c r="AV43" s="184"/>
    </row>
    <row r="44" spans="1:58" ht="30" customHeight="1" thickBot="1" x14ac:dyDescent="0.25">
      <c r="A44" s="218"/>
      <c r="B44" s="1001" t="s">
        <v>317</v>
      </c>
      <c r="C44" s="408" t="s">
        <v>212</v>
      </c>
      <c r="D44" s="791" t="s">
        <v>198</v>
      </c>
      <c r="E44" s="410" t="s">
        <v>158</v>
      </c>
      <c r="F44" s="411">
        <v>14.028</v>
      </c>
      <c r="G44" s="399">
        <v>1E-3</v>
      </c>
      <c r="H44" s="399">
        <v>-1.4999999999999999E-2</v>
      </c>
      <c r="I44" s="399">
        <v>4.3999999999999997E-2</v>
      </c>
      <c r="J44" s="412">
        <v>2</v>
      </c>
      <c r="K44" s="509">
        <v>43564</v>
      </c>
      <c r="L44" s="843" t="s">
        <v>302</v>
      </c>
      <c r="M44" s="421">
        <f>SLOPE($H$44:$H$48,$F$44:$F$48)</f>
        <v>-1.494487043762891E-3</v>
      </c>
      <c r="N44" s="422">
        <f>INTERCEPT($H$44:$H$48,$F$44:$F$48)</f>
        <v>5.8459201986996584E-3</v>
      </c>
      <c r="O44" s="420"/>
      <c r="T44" s="969" t="s">
        <v>371</v>
      </c>
      <c r="U44" s="640">
        <v>0</v>
      </c>
      <c r="V44" s="427">
        <v>1.2999999999999999E-2</v>
      </c>
      <c r="W44" s="187"/>
      <c r="AB44" s="208"/>
      <c r="AC44" s="208"/>
      <c r="AD44" s="184"/>
      <c r="AV44" s="184"/>
    </row>
    <row r="45" spans="1:58" ht="30" customHeight="1" thickBot="1" x14ac:dyDescent="0.25">
      <c r="A45" s="218"/>
      <c r="B45" s="1002"/>
      <c r="C45" s="408" t="s">
        <v>213</v>
      </c>
      <c r="D45" s="792"/>
      <c r="E45" s="414" t="s">
        <v>158</v>
      </c>
      <c r="F45" s="415">
        <v>16.03</v>
      </c>
      <c r="G45" s="383">
        <v>1E-3</v>
      </c>
      <c r="H45" s="383">
        <v>-1.7999999999999999E-2</v>
      </c>
      <c r="I45" s="383">
        <v>4.3999999999999997E-2</v>
      </c>
      <c r="J45" s="416">
        <v>2</v>
      </c>
      <c r="K45" s="510">
        <v>43564</v>
      </c>
      <c r="L45" s="844"/>
      <c r="M45" s="423">
        <f>SLOPE($H$44:$H$48,$F$44:$F$48)</f>
        <v>-1.494487043762891E-3</v>
      </c>
      <c r="N45" s="424">
        <f>INTERCEPT($H$44:$H$48,$F$44:$F$48)</f>
        <v>5.8459201986996584E-3</v>
      </c>
      <c r="O45" s="420"/>
      <c r="T45" s="970"/>
      <c r="U45" s="637">
        <v>25</v>
      </c>
      <c r="V45" s="428">
        <v>4.3999999999999997E-2</v>
      </c>
      <c r="W45" s="187"/>
      <c r="AB45" s="208"/>
      <c r="AC45" s="208"/>
      <c r="AD45" s="184"/>
      <c r="AV45" s="184"/>
    </row>
    <row r="46" spans="1:58" ht="30" customHeight="1" thickBot="1" x14ac:dyDescent="0.25">
      <c r="A46" s="477" t="s">
        <v>289</v>
      </c>
      <c r="B46" s="1002"/>
      <c r="C46" s="409" t="s">
        <v>214</v>
      </c>
      <c r="D46" s="792"/>
      <c r="E46" s="414" t="s">
        <v>158</v>
      </c>
      <c r="F46" s="415">
        <v>17.027999999999999</v>
      </c>
      <c r="G46" s="383">
        <v>1E-3</v>
      </c>
      <c r="H46" s="415">
        <v>-0.02</v>
      </c>
      <c r="I46" s="383">
        <v>4.3999999999999997E-2</v>
      </c>
      <c r="J46" s="416">
        <v>2</v>
      </c>
      <c r="K46" s="510">
        <v>43564</v>
      </c>
      <c r="L46" s="844"/>
      <c r="M46" s="423">
        <f>SLOPE($H$44:$H$48,$F$44:$F$48)</f>
        <v>-1.494487043762891E-3</v>
      </c>
      <c r="N46" s="424">
        <f>INTERCEPT($H$44:$H$48,$F$44:$F$48)</f>
        <v>5.8459201986996584E-3</v>
      </c>
      <c r="O46" s="420"/>
      <c r="T46" s="970"/>
      <c r="U46" s="637">
        <v>50</v>
      </c>
      <c r="V46" s="428">
        <v>4.3999999999999997E-2</v>
      </c>
      <c r="W46" s="187"/>
      <c r="AB46" s="208"/>
      <c r="AC46" s="208"/>
      <c r="AD46" s="184"/>
      <c r="AV46" s="184"/>
    </row>
    <row r="47" spans="1:58" ht="30" customHeight="1" thickBot="1" x14ac:dyDescent="0.25">
      <c r="A47" s="218"/>
      <c r="B47" s="1002"/>
      <c r="C47" s="409" t="s">
        <v>287</v>
      </c>
      <c r="D47" s="792"/>
      <c r="E47" s="414" t="s">
        <v>159</v>
      </c>
      <c r="F47" s="383">
        <v>18.026</v>
      </c>
      <c r="G47" s="383">
        <v>1E-3</v>
      </c>
      <c r="H47" s="383">
        <v>-2.1000000000000001E-2</v>
      </c>
      <c r="I47" s="383">
        <v>4.3999999999999997E-2</v>
      </c>
      <c r="J47" s="416">
        <v>2</v>
      </c>
      <c r="K47" s="510">
        <v>43564</v>
      </c>
      <c r="L47" s="844"/>
      <c r="M47" s="423">
        <f>SLOPE($H$44:$H$48,$F$44:$F$48)</f>
        <v>-1.494487043762891E-3</v>
      </c>
      <c r="N47" s="424">
        <f>INTERCEPT($H$44:$H$48,$F$44:$F$48)</f>
        <v>5.8459201986996584E-3</v>
      </c>
      <c r="O47" s="420"/>
      <c r="Q47" s="207"/>
      <c r="R47" s="208"/>
      <c r="T47" s="970"/>
      <c r="U47" s="638"/>
      <c r="V47" s="458"/>
      <c r="W47" s="187"/>
      <c r="AB47" s="208"/>
      <c r="AC47" s="208"/>
      <c r="AD47" s="184"/>
      <c r="AV47" s="184"/>
    </row>
    <row r="48" spans="1:58" ht="30" customHeight="1" thickBot="1" x14ac:dyDescent="0.25">
      <c r="A48" s="218"/>
      <c r="B48" s="1003"/>
      <c r="C48" s="409" t="s">
        <v>288</v>
      </c>
      <c r="D48" s="793"/>
      <c r="E48" s="418" t="s">
        <v>158</v>
      </c>
      <c r="F48" s="419">
        <v>22.027999999999999</v>
      </c>
      <c r="G48" s="419">
        <v>1E-3</v>
      </c>
      <c r="H48" s="419">
        <v>-2.7E-2</v>
      </c>
      <c r="I48" s="419">
        <v>4.3999999999999997E-2</v>
      </c>
      <c r="J48" s="443">
        <v>2</v>
      </c>
      <c r="K48" s="511">
        <v>43564</v>
      </c>
      <c r="L48" s="845"/>
      <c r="M48" s="425">
        <f>SLOPE($H$44:$H$48,$F$44:$F$48)</f>
        <v>-1.494487043762891E-3</v>
      </c>
      <c r="N48" s="426">
        <f>INTERCEPT($H$44:$H$48,$F$44:$F$48)</f>
        <v>5.8459201986996584E-3</v>
      </c>
      <c r="O48" s="420"/>
      <c r="Q48" s="207"/>
      <c r="R48" s="208"/>
      <c r="T48" s="970"/>
      <c r="U48" s="641"/>
      <c r="V48" s="528"/>
      <c r="W48" s="208"/>
      <c r="X48" s="187"/>
      <c r="Y48" s="187"/>
      <c r="Z48" s="187"/>
      <c r="AB48" s="208"/>
      <c r="AC48" s="208"/>
      <c r="AD48" s="184"/>
      <c r="AV48" s="184"/>
    </row>
    <row r="49" spans="1:58" ht="30" customHeight="1" thickBot="1" x14ac:dyDescent="0.25">
      <c r="A49" s="218"/>
      <c r="Q49" s="207"/>
      <c r="R49" s="208"/>
      <c r="T49" s="971"/>
      <c r="U49" s="639"/>
      <c r="V49" s="460"/>
      <c r="W49" s="208"/>
      <c r="X49" s="187"/>
      <c r="Y49" s="187"/>
      <c r="Z49" s="187"/>
      <c r="AB49" s="208"/>
      <c r="AC49" s="208"/>
      <c r="AD49" s="184"/>
      <c r="AV49" s="184"/>
    </row>
    <row r="50" spans="1:58" ht="30" customHeight="1" thickBot="1" x14ac:dyDescent="0.25">
      <c r="A50" s="218"/>
      <c r="B50" s="184"/>
      <c r="C50" s="198"/>
      <c r="D50" s="198"/>
      <c r="E50" s="198"/>
      <c r="F50" s="198"/>
      <c r="G50" s="198"/>
      <c r="H50" s="198"/>
      <c r="I50" s="198"/>
      <c r="J50" s="198"/>
      <c r="K50" s="239"/>
      <c r="L50" s="198"/>
      <c r="M50" s="230"/>
      <c r="Q50" s="207"/>
      <c r="R50" s="208"/>
      <c r="T50" s="187"/>
      <c r="U50" s="187"/>
      <c r="V50" s="187"/>
      <c r="W50" s="208"/>
      <c r="X50" s="187"/>
      <c r="Y50" s="187"/>
      <c r="Z50" s="187"/>
      <c r="AA50" s="208"/>
      <c r="AB50" s="208"/>
      <c r="AC50" s="208"/>
      <c r="AD50" s="184"/>
      <c r="AV50" s="184"/>
    </row>
    <row r="51" spans="1:58" ht="30" customHeight="1" x14ac:dyDescent="0.2">
      <c r="A51" s="218"/>
      <c r="B51" s="184"/>
      <c r="C51" s="815" t="s">
        <v>249</v>
      </c>
      <c r="D51" s="816"/>
      <c r="E51" s="816"/>
      <c r="F51" s="816"/>
      <c r="G51" s="816"/>
      <c r="H51" s="816"/>
      <c r="I51" s="816"/>
      <c r="J51" s="816"/>
      <c r="K51" s="816"/>
      <c r="L51" s="816"/>
      <c r="M51" s="816"/>
      <c r="N51" s="816"/>
      <c r="O51" s="816"/>
      <c r="P51" s="816"/>
      <c r="Q51" s="816"/>
      <c r="R51" s="816"/>
      <c r="S51" s="816"/>
      <c r="T51" s="817"/>
      <c r="U51" s="208"/>
      <c r="V51" s="208"/>
      <c r="W51" s="208"/>
      <c r="X51" s="208"/>
      <c r="Y51" s="208"/>
      <c r="Z51" s="208"/>
      <c r="AA51" s="208"/>
      <c r="AB51" s="208"/>
      <c r="AC51" s="208"/>
      <c r="AD51" s="184"/>
      <c r="AV51" s="184"/>
    </row>
    <row r="52" spans="1:58" ht="30" customHeight="1" thickBot="1" x14ac:dyDescent="0.25">
      <c r="A52" s="218"/>
      <c r="B52" s="184"/>
      <c r="C52" s="818"/>
      <c r="D52" s="819"/>
      <c r="E52" s="819"/>
      <c r="F52" s="819"/>
      <c r="G52" s="819"/>
      <c r="H52" s="819"/>
      <c r="I52" s="819"/>
      <c r="J52" s="819"/>
      <c r="K52" s="819"/>
      <c r="L52" s="819"/>
      <c r="M52" s="819"/>
      <c r="N52" s="819"/>
      <c r="O52" s="819"/>
      <c r="P52" s="819"/>
      <c r="Q52" s="819"/>
      <c r="R52" s="819"/>
      <c r="S52" s="819"/>
      <c r="T52" s="820"/>
      <c r="U52" s="208"/>
      <c r="V52" s="208"/>
      <c r="W52" s="208"/>
      <c r="X52" s="208"/>
      <c r="Y52" s="208"/>
      <c r="Z52" s="208"/>
      <c r="AA52" s="208"/>
      <c r="AB52" s="208"/>
      <c r="AC52" s="208"/>
      <c r="AD52" s="184"/>
      <c r="AV52" s="184"/>
    </row>
    <row r="53" spans="1:58" ht="30" customHeight="1" thickBot="1" x14ac:dyDescent="0.25">
      <c r="A53" s="218"/>
      <c r="B53" s="184"/>
      <c r="C53" s="797" t="s">
        <v>277</v>
      </c>
      <c r="D53" s="798"/>
      <c r="E53" s="798"/>
      <c r="F53" s="798"/>
      <c r="G53" s="798"/>
      <c r="H53" s="798"/>
      <c r="I53" s="798"/>
      <c r="J53" s="798"/>
      <c r="K53" s="798"/>
      <c r="L53" s="798"/>
      <c r="M53" s="798"/>
      <c r="N53" s="798"/>
      <c r="O53" s="798"/>
      <c r="P53" s="798"/>
      <c r="Q53" s="798"/>
      <c r="R53" s="798"/>
      <c r="S53" s="798"/>
      <c r="T53" s="799"/>
      <c r="U53" s="208"/>
      <c r="V53" s="208"/>
      <c r="W53" s="208"/>
      <c r="X53" s="208"/>
      <c r="Y53" s="208"/>
      <c r="Z53" s="208"/>
      <c r="AA53" s="208"/>
      <c r="AB53" s="208"/>
      <c r="AC53" s="208"/>
      <c r="AD53" s="184"/>
      <c r="AV53" s="184"/>
      <c r="AW53" s="184"/>
      <c r="AX53" s="184"/>
      <c r="AY53" s="184"/>
      <c r="AZ53" s="184"/>
      <c r="BA53" s="184"/>
      <c r="BB53" s="184"/>
      <c r="BC53" s="184"/>
      <c r="BD53" s="184"/>
      <c r="BE53" s="184"/>
      <c r="BF53" s="184"/>
    </row>
    <row r="54" spans="1:58" ht="30" customHeight="1" thickBot="1" x14ac:dyDescent="0.25">
      <c r="A54" s="218"/>
      <c r="B54" s="184"/>
      <c r="C54" s="240"/>
      <c r="D54" s="246" t="s">
        <v>29</v>
      </c>
      <c r="E54" s="247" t="s">
        <v>190</v>
      </c>
      <c r="F54" s="246" t="s">
        <v>189</v>
      </c>
      <c r="G54" s="246" t="s">
        <v>124</v>
      </c>
      <c r="H54" s="246" t="s">
        <v>173</v>
      </c>
      <c r="I54" s="246" t="s">
        <v>122</v>
      </c>
      <c r="J54" s="246" t="s">
        <v>174</v>
      </c>
      <c r="K54" s="248" t="s">
        <v>123</v>
      </c>
      <c r="L54" s="273" t="s">
        <v>199</v>
      </c>
      <c r="M54" s="230"/>
      <c r="N54" s="199"/>
      <c r="O54" s="800" t="s">
        <v>252</v>
      </c>
      <c r="P54" s="802" t="s">
        <v>122</v>
      </c>
      <c r="Q54" s="803"/>
      <c r="R54" s="804"/>
      <c r="S54" s="808" t="s">
        <v>123</v>
      </c>
      <c r="T54" s="810" t="s">
        <v>199</v>
      </c>
      <c r="U54" s="208"/>
      <c r="V54" s="208"/>
      <c r="W54" s="208"/>
      <c r="X54" s="208"/>
      <c r="Y54" s="208"/>
      <c r="Z54" s="208"/>
      <c r="AA54" s="208"/>
      <c r="AB54" s="208"/>
      <c r="AC54" s="208"/>
      <c r="AD54" s="184"/>
      <c r="AV54" s="184"/>
      <c r="AW54" s="184"/>
      <c r="AX54" s="184"/>
      <c r="AY54" s="184"/>
      <c r="AZ54" s="184"/>
      <c r="BA54" s="184"/>
      <c r="BB54" s="184"/>
      <c r="BC54" s="184"/>
      <c r="BD54" s="184"/>
      <c r="BE54" s="184"/>
      <c r="BF54" s="184"/>
    </row>
    <row r="55" spans="1:58" ht="30" customHeight="1" thickBot="1" x14ac:dyDescent="0.25">
      <c r="A55" s="288"/>
      <c r="B55" s="289"/>
      <c r="C55" s="289"/>
      <c r="D55" s="289"/>
      <c r="E55" s="290"/>
      <c r="F55" s="290"/>
      <c r="G55" s="290"/>
      <c r="H55" s="290"/>
      <c r="I55" s="290"/>
      <c r="J55" s="290"/>
      <c r="K55" s="291"/>
      <c r="L55" s="292"/>
      <c r="M55" s="230"/>
      <c r="N55" s="199"/>
      <c r="O55" s="801"/>
      <c r="P55" s="805"/>
      <c r="Q55" s="806"/>
      <c r="R55" s="807"/>
      <c r="S55" s="809"/>
      <c r="T55" s="811"/>
      <c r="U55" s="208"/>
      <c r="V55" s="208"/>
      <c r="W55" s="208"/>
      <c r="X55" s="208"/>
      <c r="Y55" s="208"/>
      <c r="Z55" s="208"/>
      <c r="AA55" s="208"/>
      <c r="AB55" s="208"/>
      <c r="AC55" s="208"/>
      <c r="AD55" s="184"/>
      <c r="AV55" s="184"/>
      <c r="AW55" s="184"/>
      <c r="AX55" s="184"/>
      <c r="AY55" s="184"/>
      <c r="AZ55" s="184"/>
      <c r="BA55" s="184"/>
      <c r="BB55" s="184"/>
      <c r="BC55" s="184"/>
      <c r="BD55" s="184"/>
      <c r="BE55" s="184"/>
      <c r="BF55" s="184"/>
    </row>
    <row r="56" spans="1:58" ht="30" customHeight="1" thickBot="1" x14ac:dyDescent="0.25">
      <c r="A56" s="899" t="s">
        <v>26</v>
      </c>
      <c r="B56" s="947"/>
      <c r="C56" s="855" t="s">
        <v>250</v>
      </c>
      <c r="D56" s="951" t="s">
        <v>192</v>
      </c>
      <c r="E56" s="952" t="s">
        <v>351</v>
      </c>
      <c r="F56" s="555">
        <v>15.4</v>
      </c>
      <c r="G56" s="556">
        <v>0.1</v>
      </c>
      <c r="H56" s="557">
        <v>-0.1</v>
      </c>
      <c r="I56" s="558">
        <v>0.3</v>
      </c>
      <c r="J56" s="822">
        <v>2</v>
      </c>
      <c r="K56" s="825">
        <v>43606</v>
      </c>
      <c r="L56" s="838" t="s">
        <v>337</v>
      </c>
      <c r="M56" s="230"/>
      <c r="N56" s="199"/>
      <c r="O56" s="185"/>
      <c r="P56" s="244"/>
      <c r="Q56" s="244"/>
      <c r="R56" s="244"/>
      <c r="S56" s="293"/>
      <c r="T56" s="294"/>
      <c r="U56" s="208"/>
      <c r="V56" s="208"/>
      <c r="W56" s="208"/>
      <c r="X56" s="208"/>
      <c r="Y56" s="208"/>
      <c r="Z56" s="208"/>
      <c r="AA56" s="208"/>
      <c r="AB56" s="208"/>
      <c r="AC56" s="208"/>
      <c r="AD56" s="184"/>
      <c r="AV56" s="184"/>
      <c r="AW56" s="184"/>
      <c r="AX56" s="184"/>
      <c r="AY56" s="184"/>
      <c r="AZ56" s="184"/>
      <c r="BA56" s="184"/>
      <c r="BB56" s="184"/>
      <c r="BC56" s="184"/>
      <c r="BD56" s="184"/>
      <c r="BE56" s="184"/>
      <c r="BF56" s="184"/>
    </row>
    <row r="57" spans="1:58" ht="30" customHeight="1" x14ac:dyDescent="0.2">
      <c r="A57" s="948"/>
      <c r="B57" s="947"/>
      <c r="C57" s="855"/>
      <c r="D57" s="951"/>
      <c r="E57" s="861"/>
      <c r="F57" s="559">
        <v>24.7</v>
      </c>
      <c r="G57" s="560">
        <v>0.1</v>
      </c>
      <c r="H57" s="561">
        <v>0</v>
      </c>
      <c r="I57" s="562">
        <v>0.3</v>
      </c>
      <c r="J57" s="822"/>
      <c r="K57" s="825"/>
      <c r="L57" s="838"/>
      <c r="M57" s="230"/>
      <c r="N57" s="199"/>
      <c r="O57" s="608"/>
      <c r="P57" s="609" t="s">
        <v>3</v>
      </c>
      <c r="Q57" s="610" t="s">
        <v>253</v>
      </c>
      <c r="R57" s="610" t="s">
        <v>16</v>
      </c>
      <c r="S57" s="812" t="s">
        <v>349</v>
      </c>
      <c r="T57" s="832" t="s">
        <v>350</v>
      </c>
      <c r="U57" s="208"/>
      <c r="V57" s="208"/>
      <c r="W57" s="208"/>
      <c r="X57" s="208"/>
      <c r="Y57" s="208"/>
      <c r="Z57" s="208"/>
      <c r="AA57" s="208"/>
      <c r="AB57" s="208"/>
      <c r="AC57" s="208"/>
      <c r="AD57" s="184"/>
      <c r="AV57" s="184"/>
      <c r="AW57" s="184"/>
      <c r="AX57" s="184"/>
      <c r="AY57" s="184"/>
      <c r="AZ57" s="184"/>
      <c r="BA57" s="184"/>
      <c r="BB57" s="184"/>
      <c r="BC57" s="184"/>
      <c r="BD57" s="184"/>
      <c r="BE57" s="184"/>
      <c r="BF57" s="184"/>
    </row>
    <row r="58" spans="1:58" ht="30" customHeight="1" thickBot="1" x14ac:dyDescent="0.25">
      <c r="A58" s="949"/>
      <c r="B58" s="950"/>
      <c r="C58" s="855"/>
      <c r="D58" s="951"/>
      <c r="E58" s="861"/>
      <c r="F58" s="563">
        <v>29.4</v>
      </c>
      <c r="G58" s="564">
        <v>0.1</v>
      </c>
      <c r="H58" s="565">
        <v>0</v>
      </c>
      <c r="I58" s="566">
        <v>0.3</v>
      </c>
      <c r="J58" s="823"/>
      <c r="K58" s="826"/>
      <c r="L58" s="839"/>
      <c r="M58" s="230"/>
      <c r="N58" s="199"/>
      <c r="O58" s="835" t="s">
        <v>254</v>
      </c>
      <c r="P58" s="611">
        <f>MAX(I56:I58)</f>
        <v>0.3</v>
      </c>
      <c r="Q58" s="611">
        <f>MAX(I59:I61)</f>
        <v>1.7</v>
      </c>
      <c r="R58" s="611">
        <f>MAX(I62:I64)</f>
        <v>0.31</v>
      </c>
      <c r="S58" s="795"/>
      <c r="T58" s="833"/>
      <c r="U58" s="208"/>
      <c r="V58" s="208"/>
      <c r="W58" s="208"/>
      <c r="X58" s="208"/>
      <c r="Y58" s="208"/>
      <c r="Z58" s="208"/>
      <c r="AA58" s="208"/>
      <c r="AB58" s="208"/>
      <c r="AC58" s="208"/>
      <c r="AD58" s="184"/>
      <c r="AV58" s="184"/>
      <c r="AW58" s="184"/>
      <c r="AX58" s="184"/>
      <c r="AY58" s="184"/>
      <c r="AZ58" s="184"/>
      <c r="BA58" s="184"/>
      <c r="BB58" s="184"/>
      <c r="BC58" s="184"/>
      <c r="BD58" s="184"/>
      <c r="BE58" s="184"/>
      <c r="BF58" s="184"/>
    </row>
    <row r="59" spans="1:58" ht="30" customHeight="1" thickBot="1" x14ac:dyDescent="0.25">
      <c r="A59" s="917" t="s">
        <v>251</v>
      </c>
      <c r="B59" s="918"/>
      <c r="C59" s="855"/>
      <c r="D59" s="951"/>
      <c r="E59" s="861"/>
      <c r="F59" s="555">
        <v>33.200000000000003</v>
      </c>
      <c r="G59" s="556">
        <v>0.1</v>
      </c>
      <c r="H59" s="556">
        <v>-3.2</v>
      </c>
      <c r="I59" s="567">
        <v>1.7</v>
      </c>
      <c r="J59" s="821">
        <v>2</v>
      </c>
      <c r="K59" s="824">
        <v>43608</v>
      </c>
      <c r="L59" s="837" t="s">
        <v>338</v>
      </c>
      <c r="M59" s="230"/>
      <c r="N59" s="199"/>
      <c r="O59" s="836"/>
      <c r="P59" s="631"/>
      <c r="Q59" s="612"/>
      <c r="R59" s="612"/>
      <c r="S59" s="796"/>
      <c r="T59" s="834"/>
      <c r="U59" s="208"/>
      <c r="V59" s="208"/>
      <c r="W59" s="208"/>
      <c r="X59" s="208"/>
      <c r="Y59" s="208"/>
      <c r="Z59" s="208"/>
      <c r="AA59" s="208"/>
      <c r="AB59" s="208"/>
      <c r="AC59" s="208"/>
      <c r="AD59" s="184"/>
      <c r="AV59" s="184"/>
      <c r="AW59" s="184"/>
      <c r="AX59" s="184"/>
      <c r="AY59" s="184"/>
      <c r="AZ59" s="184"/>
      <c r="BA59" s="184"/>
      <c r="BB59" s="184"/>
      <c r="BC59" s="184"/>
      <c r="BD59" s="184"/>
      <c r="BE59" s="184"/>
      <c r="BF59" s="184"/>
    </row>
    <row r="60" spans="1:58" ht="30" customHeight="1" x14ac:dyDescent="0.2">
      <c r="A60" s="919"/>
      <c r="B60" s="920"/>
      <c r="C60" s="855"/>
      <c r="D60" s="951"/>
      <c r="E60" s="861"/>
      <c r="F60" s="568">
        <v>51.2</v>
      </c>
      <c r="G60" s="560">
        <v>0.1</v>
      </c>
      <c r="H60" s="569">
        <v>-1.2</v>
      </c>
      <c r="I60" s="562">
        <v>1.7</v>
      </c>
      <c r="J60" s="822"/>
      <c r="K60" s="825"/>
      <c r="L60" s="838"/>
      <c r="M60" s="230"/>
      <c r="N60" s="199"/>
      <c r="O60" s="730"/>
      <c r="P60" s="184"/>
      <c r="Q60" s="207"/>
      <c r="R60" s="208"/>
      <c r="S60" s="208"/>
      <c r="T60" s="731"/>
      <c r="U60" s="208"/>
      <c r="V60" s="208"/>
      <c r="W60" s="208"/>
      <c r="X60" s="208"/>
      <c r="Y60" s="208"/>
      <c r="Z60" s="208"/>
      <c r="AA60" s="208"/>
      <c r="AB60" s="208"/>
      <c r="AC60" s="208"/>
      <c r="AD60" s="184"/>
      <c r="AV60" s="184"/>
      <c r="AW60" s="184"/>
      <c r="AX60" s="184"/>
      <c r="AY60" s="184"/>
      <c r="AZ60" s="184"/>
      <c r="BA60" s="184"/>
      <c r="BB60" s="184"/>
      <c r="BC60" s="184"/>
      <c r="BD60" s="184"/>
      <c r="BE60" s="184"/>
      <c r="BF60" s="184"/>
    </row>
    <row r="61" spans="1:58" ht="30" customHeight="1" thickBot="1" x14ac:dyDescent="0.25">
      <c r="A61" s="921"/>
      <c r="B61" s="922"/>
      <c r="C61" s="855"/>
      <c r="D61" s="951"/>
      <c r="E61" s="861"/>
      <c r="F61" s="570">
        <v>77.2</v>
      </c>
      <c r="G61" s="564">
        <v>0.1</v>
      </c>
      <c r="H61" s="571">
        <v>2.8</v>
      </c>
      <c r="I61" s="566">
        <v>1.7</v>
      </c>
      <c r="J61" s="823"/>
      <c r="K61" s="826"/>
      <c r="L61" s="839"/>
      <c r="M61" s="230"/>
      <c r="N61" s="199"/>
      <c r="O61" s="730"/>
      <c r="P61" s="184"/>
      <c r="Q61" s="207"/>
      <c r="R61" s="208"/>
      <c r="S61" s="208"/>
      <c r="T61" s="731"/>
      <c r="U61" s="208"/>
      <c r="V61" s="208"/>
      <c r="W61" s="208"/>
      <c r="X61" s="208"/>
      <c r="Y61" s="208"/>
      <c r="Z61" s="208"/>
      <c r="AA61" s="208"/>
      <c r="AB61" s="208"/>
      <c r="AC61" s="208"/>
      <c r="AD61" s="184"/>
      <c r="AV61" s="184"/>
      <c r="AW61" s="184"/>
      <c r="AX61" s="184"/>
      <c r="AY61" s="184"/>
      <c r="AZ61" s="184"/>
      <c r="BA61" s="184"/>
      <c r="BB61" s="184"/>
      <c r="BC61" s="184"/>
      <c r="BD61" s="184"/>
      <c r="BE61" s="184"/>
      <c r="BF61" s="184"/>
    </row>
    <row r="62" spans="1:58" ht="30" customHeight="1" x14ac:dyDescent="0.2">
      <c r="A62" s="919" t="s">
        <v>57</v>
      </c>
      <c r="B62" s="920"/>
      <c r="C62" s="855"/>
      <c r="D62" s="951"/>
      <c r="E62" s="862"/>
      <c r="F62" s="555">
        <v>698.2</v>
      </c>
      <c r="G62" s="556">
        <v>0.1</v>
      </c>
      <c r="H62" s="572">
        <v>-1</v>
      </c>
      <c r="I62" s="567">
        <v>9.2999999999999999E-2</v>
      </c>
      <c r="J62" s="821">
        <v>2</v>
      </c>
      <c r="K62" s="824">
        <v>43600</v>
      </c>
      <c r="L62" s="829" t="s">
        <v>339</v>
      </c>
      <c r="M62" s="230"/>
      <c r="N62" s="199"/>
      <c r="O62" s="730"/>
      <c r="P62" s="184"/>
      <c r="Q62" s="207"/>
      <c r="R62" s="208"/>
      <c r="S62" s="208"/>
      <c r="T62" s="731"/>
      <c r="U62" s="208"/>
      <c r="V62" s="208"/>
      <c r="W62" s="208"/>
      <c r="X62" s="208"/>
      <c r="Y62" s="208"/>
      <c r="Z62" s="208"/>
      <c r="AA62" s="208"/>
      <c r="AB62" s="208"/>
      <c r="AC62" s="208"/>
      <c r="AD62" s="184"/>
      <c r="AV62" s="184"/>
      <c r="AW62" s="184"/>
      <c r="AX62" s="184"/>
      <c r="AY62" s="184"/>
      <c r="AZ62" s="184"/>
      <c r="BA62" s="184"/>
      <c r="BB62" s="184"/>
      <c r="BC62" s="184"/>
      <c r="BD62" s="184"/>
      <c r="BE62" s="184"/>
      <c r="BF62" s="184"/>
    </row>
    <row r="63" spans="1:58" ht="30" customHeight="1" x14ac:dyDescent="0.2">
      <c r="A63" s="919"/>
      <c r="B63" s="920"/>
      <c r="C63" s="855"/>
      <c r="D63" s="951"/>
      <c r="E63" s="862"/>
      <c r="F63" s="559">
        <v>798.4</v>
      </c>
      <c r="G63" s="573">
        <v>0.1</v>
      </c>
      <c r="H63" s="574">
        <v>-0.77</v>
      </c>
      <c r="I63" s="562">
        <v>0.14000000000000001</v>
      </c>
      <c r="J63" s="822"/>
      <c r="K63" s="825"/>
      <c r="L63" s="830"/>
      <c r="M63" s="230"/>
      <c r="N63" s="199"/>
      <c r="O63" s="730"/>
      <c r="P63" s="184"/>
      <c r="Q63" s="207"/>
      <c r="R63" s="208"/>
      <c r="S63" s="208"/>
      <c r="T63" s="731"/>
      <c r="U63" s="208"/>
      <c r="V63" s="208"/>
      <c r="W63" s="208"/>
      <c r="X63" s="208"/>
      <c r="Y63" s="208"/>
      <c r="Z63" s="208"/>
      <c r="AA63" s="208"/>
      <c r="AB63" s="208"/>
      <c r="AC63" s="208"/>
      <c r="AD63" s="184"/>
      <c r="AV63" s="184"/>
      <c r="AW63" s="184"/>
      <c r="AX63" s="184"/>
      <c r="AY63" s="184"/>
      <c r="AZ63" s="184"/>
      <c r="BA63" s="184"/>
      <c r="BB63" s="184"/>
      <c r="BC63" s="184"/>
      <c r="BD63" s="184"/>
      <c r="BE63" s="184"/>
      <c r="BF63" s="184"/>
    </row>
    <row r="64" spans="1:58" ht="30" customHeight="1" thickBot="1" x14ac:dyDescent="0.25">
      <c r="A64" s="919"/>
      <c r="B64" s="920"/>
      <c r="C64" s="855"/>
      <c r="D64" s="951"/>
      <c r="E64" s="862"/>
      <c r="F64" s="563">
        <v>848.7</v>
      </c>
      <c r="G64" s="571">
        <v>0.1</v>
      </c>
      <c r="H64" s="575">
        <v>-0.78</v>
      </c>
      <c r="I64" s="566">
        <v>0.31</v>
      </c>
      <c r="J64" s="828"/>
      <c r="K64" s="827"/>
      <c r="L64" s="831"/>
      <c r="M64" s="230"/>
      <c r="N64" s="199"/>
      <c r="O64" s="730"/>
      <c r="P64" s="184"/>
      <c r="Q64" s="207"/>
      <c r="R64" s="208"/>
      <c r="S64" s="208"/>
      <c r="T64" s="731"/>
      <c r="U64" s="208"/>
      <c r="V64" s="208"/>
      <c r="W64" s="208"/>
      <c r="X64" s="208"/>
      <c r="Y64" s="208"/>
      <c r="Z64" s="208"/>
      <c r="AA64" s="208"/>
      <c r="AB64" s="208"/>
      <c r="AC64" s="208"/>
      <c r="AD64" s="184"/>
      <c r="AV64" s="184"/>
      <c r="AW64" s="184"/>
      <c r="AX64" s="184"/>
      <c r="AY64" s="184"/>
      <c r="AZ64" s="184"/>
      <c r="BA64" s="184"/>
      <c r="BB64" s="184"/>
      <c r="BC64" s="184"/>
      <c r="BD64" s="184"/>
      <c r="BE64" s="184"/>
      <c r="BF64" s="184"/>
    </row>
    <row r="65" spans="1:58" ht="30" customHeight="1" x14ac:dyDescent="0.2">
      <c r="A65" s="213"/>
      <c r="B65" s="296"/>
      <c r="C65" s="250"/>
      <c r="D65" s="287"/>
      <c r="E65" s="312"/>
      <c r="F65" s="313"/>
      <c r="G65" s="313"/>
      <c r="H65" s="313"/>
      <c r="I65" s="313"/>
      <c r="J65" s="313"/>
      <c r="K65" s="314"/>
      <c r="L65" s="315"/>
      <c r="M65" s="230"/>
      <c r="N65" s="199"/>
      <c r="O65" s="730"/>
      <c r="P65" s="184"/>
      <c r="Q65" s="207"/>
      <c r="R65" s="208"/>
      <c r="S65" s="208"/>
      <c r="T65" s="731"/>
      <c r="U65" s="208"/>
      <c r="V65" s="208"/>
      <c r="W65" s="208"/>
      <c r="X65" s="208"/>
      <c r="Y65" s="208"/>
      <c r="Z65" s="208"/>
      <c r="AA65" s="208"/>
      <c r="AB65" s="208"/>
      <c r="AC65" s="208"/>
      <c r="AD65" s="184"/>
      <c r="AV65" s="184"/>
      <c r="AW65" s="184"/>
      <c r="AX65" s="184"/>
      <c r="AY65" s="184"/>
      <c r="AZ65" s="184"/>
      <c r="BA65" s="184"/>
      <c r="BB65" s="184"/>
      <c r="BC65" s="184"/>
      <c r="BD65" s="184"/>
      <c r="BE65" s="184"/>
      <c r="BF65" s="184"/>
    </row>
    <row r="66" spans="1:58" ht="30" customHeight="1" thickBot="1" x14ac:dyDescent="0.25">
      <c r="A66" s="276"/>
      <c r="B66" s="297"/>
      <c r="C66" s="280"/>
      <c r="D66" s="255"/>
      <c r="E66" s="316"/>
      <c r="F66" s="317"/>
      <c r="G66" s="317"/>
      <c r="H66" s="317"/>
      <c r="I66" s="317"/>
      <c r="J66" s="546"/>
      <c r="K66" s="319"/>
      <c r="L66" s="323"/>
      <c r="M66" s="230"/>
      <c r="N66" s="199"/>
      <c r="O66" s="730"/>
      <c r="P66" s="184"/>
      <c r="Q66" s="207"/>
      <c r="R66" s="208"/>
      <c r="S66" s="208"/>
      <c r="T66" s="731"/>
      <c r="U66" s="208"/>
      <c r="V66" s="208"/>
      <c r="W66" s="208"/>
      <c r="X66" s="208"/>
      <c r="Y66" s="208"/>
      <c r="Z66" s="208"/>
      <c r="AA66" s="208"/>
      <c r="AB66" s="208"/>
      <c r="AC66" s="208"/>
      <c r="AD66" s="184"/>
      <c r="AV66" s="184"/>
      <c r="AW66" s="184"/>
      <c r="AX66" s="184"/>
      <c r="AY66" s="184"/>
      <c r="AZ66" s="184"/>
      <c r="BA66" s="184"/>
      <c r="BB66" s="184"/>
      <c r="BC66" s="184"/>
      <c r="BD66" s="184"/>
      <c r="BE66" s="184"/>
      <c r="BF66" s="184"/>
    </row>
    <row r="67" spans="1:58" ht="30" customHeight="1" x14ac:dyDescent="0.2">
      <c r="A67" s="953" t="s">
        <v>26</v>
      </c>
      <c r="B67" s="954"/>
      <c r="C67" s="854" t="s">
        <v>255</v>
      </c>
      <c r="D67" s="959" t="s">
        <v>192</v>
      </c>
      <c r="E67" s="860" t="s">
        <v>354</v>
      </c>
      <c r="F67" s="576">
        <v>15.5</v>
      </c>
      <c r="G67" s="556">
        <v>0.1</v>
      </c>
      <c r="H67" s="556">
        <v>-0.2</v>
      </c>
      <c r="I67" s="577">
        <v>0.3</v>
      </c>
      <c r="J67" s="864">
        <v>2</v>
      </c>
      <c r="K67" s="841">
        <v>43606</v>
      </c>
      <c r="L67" s="846" t="s">
        <v>340</v>
      </c>
      <c r="M67" s="230"/>
      <c r="N67" s="199"/>
      <c r="O67" s="613"/>
      <c r="P67" s="614" t="s">
        <v>3</v>
      </c>
      <c r="Q67" s="615" t="s">
        <v>253</v>
      </c>
      <c r="R67" s="615" t="s">
        <v>16</v>
      </c>
      <c r="S67" s="794" t="s">
        <v>352</v>
      </c>
      <c r="T67" s="840" t="s">
        <v>353</v>
      </c>
      <c r="U67" s="208"/>
      <c r="V67" s="208"/>
      <c r="W67" s="208"/>
      <c r="X67" s="208"/>
      <c r="Y67" s="208"/>
      <c r="Z67" s="208"/>
      <c r="AA67" s="208"/>
      <c r="AB67" s="208"/>
      <c r="AC67" s="208"/>
      <c r="AD67" s="184"/>
      <c r="AV67" s="184"/>
      <c r="AW67" s="184"/>
      <c r="AX67" s="184"/>
      <c r="AY67" s="184"/>
      <c r="AZ67" s="184"/>
      <c r="BA67" s="184"/>
      <c r="BB67" s="184"/>
      <c r="BC67" s="184"/>
      <c r="BD67" s="184"/>
      <c r="BE67" s="184"/>
      <c r="BF67" s="184"/>
    </row>
    <row r="68" spans="1:58" ht="30" customHeight="1" x14ac:dyDescent="0.2">
      <c r="A68" s="955"/>
      <c r="B68" s="956"/>
      <c r="C68" s="855"/>
      <c r="D68" s="862"/>
      <c r="E68" s="861"/>
      <c r="F68" s="559">
        <v>24.6</v>
      </c>
      <c r="G68" s="573">
        <v>0.1</v>
      </c>
      <c r="H68" s="573">
        <v>0.1</v>
      </c>
      <c r="I68" s="578">
        <v>0.3</v>
      </c>
      <c r="J68" s="849"/>
      <c r="K68" s="842"/>
      <c r="L68" s="847"/>
      <c r="M68" s="230"/>
      <c r="N68" s="199"/>
      <c r="O68" s="835" t="s">
        <v>256</v>
      </c>
      <c r="P68" s="611">
        <f>MAX(I66:I69)</f>
        <v>0.4</v>
      </c>
      <c r="Q68" s="616">
        <f>MAX(I70:I72)</f>
        <v>1.7</v>
      </c>
      <c r="R68" s="617">
        <f>MAX(I73:I75)</f>
        <v>0.56999999999999995</v>
      </c>
      <c r="S68" s="795"/>
      <c r="T68" s="833"/>
      <c r="U68" s="208"/>
      <c r="V68" s="208"/>
      <c r="W68" s="208"/>
      <c r="X68" s="208"/>
      <c r="Y68" s="208"/>
      <c r="Z68" s="208"/>
      <c r="AA68" s="208"/>
      <c r="AB68" s="208"/>
      <c r="AC68" s="208"/>
      <c r="AD68" s="184"/>
      <c r="AV68" s="184"/>
      <c r="AW68" s="184"/>
      <c r="AX68" s="184"/>
      <c r="AY68" s="184"/>
      <c r="AZ68" s="184"/>
      <c r="BA68" s="184"/>
      <c r="BB68" s="184"/>
      <c r="BC68" s="184"/>
      <c r="BD68" s="184"/>
      <c r="BE68" s="184"/>
      <c r="BF68" s="184"/>
    </row>
    <row r="69" spans="1:58" ht="30" customHeight="1" thickBot="1" x14ac:dyDescent="0.25">
      <c r="A69" s="957"/>
      <c r="B69" s="958"/>
      <c r="C69" s="855"/>
      <c r="D69" s="862"/>
      <c r="E69" s="861"/>
      <c r="F69" s="570">
        <v>33.9</v>
      </c>
      <c r="G69" s="571">
        <v>0.1</v>
      </c>
      <c r="H69" s="571">
        <v>0.3</v>
      </c>
      <c r="I69" s="579">
        <v>0.4</v>
      </c>
      <c r="J69" s="849"/>
      <c r="K69" s="842"/>
      <c r="L69" s="847"/>
      <c r="M69" s="230"/>
      <c r="N69" s="199"/>
      <c r="O69" s="836"/>
      <c r="P69" s="631"/>
      <c r="Q69" s="612"/>
      <c r="R69" s="612"/>
      <c r="S69" s="796"/>
      <c r="T69" s="834"/>
      <c r="U69" s="208"/>
      <c r="V69" s="208"/>
      <c r="W69" s="208"/>
      <c r="X69" s="208"/>
      <c r="Y69" s="208"/>
      <c r="Z69" s="208"/>
      <c r="AA69" s="208"/>
      <c r="AB69" s="208"/>
      <c r="AC69" s="208"/>
      <c r="AD69" s="184"/>
      <c r="AV69" s="184"/>
      <c r="AW69" s="184"/>
      <c r="AX69" s="184"/>
      <c r="AY69" s="184"/>
      <c r="AZ69" s="184"/>
      <c r="BA69" s="184"/>
      <c r="BB69" s="184"/>
      <c r="BC69" s="184"/>
      <c r="BD69" s="184"/>
      <c r="BE69" s="184"/>
      <c r="BF69" s="184"/>
    </row>
    <row r="70" spans="1:58" ht="30" customHeight="1" x14ac:dyDescent="0.2">
      <c r="A70" s="917" t="s">
        <v>251</v>
      </c>
      <c r="B70" s="918"/>
      <c r="C70" s="855"/>
      <c r="D70" s="862"/>
      <c r="E70" s="861"/>
      <c r="F70" s="555">
        <v>32.700000000000003</v>
      </c>
      <c r="G70" s="580">
        <v>0.1</v>
      </c>
      <c r="H70" s="580">
        <v>-2.7</v>
      </c>
      <c r="I70" s="581">
        <v>1.7</v>
      </c>
      <c r="J70" s="848">
        <v>2</v>
      </c>
      <c r="K70" s="868">
        <v>43608</v>
      </c>
      <c r="L70" s="876" t="s">
        <v>341</v>
      </c>
      <c r="M70" s="230"/>
      <c r="N70" s="199"/>
      <c r="O70" s="730"/>
      <c r="P70" s="184"/>
      <c r="Q70" s="207"/>
      <c r="R70" s="208"/>
      <c r="S70" s="208"/>
      <c r="T70" s="731"/>
      <c r="U70" s="208"/>
      <c r="V70" s="208"/>
      <c r="W70" s="208"/>
      <c r="X70" s="208"/>
      <c r="Y70" s="208"/>
      <c r="Z70" s="208"/>
      <c r="AA70" s="208"/>
      <c r="AB70" s="208"/>
      <c r="AC70" s="208"/>
      <c r="AD70" s="184"/>
      <c r="AV70" s="184"/>
      <c r="AW70" s="184"/>
      <c r="AX70" s="184"/>
      <c r="AY70" s="184"/>
      <c r="AZ70" s="184"/>
      <c r="BA70" s="184"/>
      <c r="BB70" s="184"/>
      <c r="BC70" s="184"/>
      <c r="BD70" s="184"/>
      <c r="BE70" s="184"/>
      <c r="BF70" s="184"/>
    </row>
    <row r="71" spans="1:58" ht="30" customHeight="1" x14ac:dyDescent="0.2">
      <c r="A71" s="919"/>
      <c r="B71" s="920"/>
      <c r="C71" s="855"/>
      <c r="D71" s="862"/>
      <c r="E71" s="861"/>
      <c r="F71" s="559">
        <v>50.7</v>
      </c>
      <c r="G71" s="582">
        <v>0.1</v>
      </c>
      <c r="H71" s="582">
        <v>-0.7</v>
      </c>
      <c r="I71" s="583">
        <v>1.7</v>
      </c>
      <c r="J71" s="849"/>
      <c r="K71" s="842"/>
      <c r="L71" s="847"/>
      <c r="M71" s="230"/>
      <c r="N71" s="199"/>
      <c r="O71" s="730"/>
      <c r="P71" s="184"/>
      <c r="Q71" s="207"/>
      <c r="R71" s="208"/>
      <c r="S71" s="208"/>
      <c r="T71" s="731"/>
      <c r="U71" s="208"/>
      <c r="V71" s="208"/>
      <c r="W71" s="208"/>
      <c r="X71" s="208"/>
      <c r="Y71" s="208"/>
      <c r="Z71" s="208"/>
      <c r="AA71" s="208"/>
      <c r="AB71" s="208"/>
      <c r="AC71" s="208"/>
      <c r="AD71" s="184"/>
      <c r="AV71" s="184"/>
      <c r="AW71" s="184"/>
      <c r="AX71" s="184"/>
      <c r="AY71" s="184"/>
      <c r="AZ71" s="184"/>
      <c r="BA71" s="184"/>
      <c r="BB71" s="184"/>
      <c r="BC71" s="184"/>
      <c r="BD71" s="184"/>
      <c r="BE71" s="184"/>
      <c r="BF71" s="184"/>
    </row>
    <row r="72" spans="1:58" ht="30" customHeight="1" thickBot="1" x14ac:dyDescent="0.25">
      <c r="A72" s="921"/>
      <c r="B72" s="922"/>
      <c r="C72" s="855"/>
      <c r="D72" s="862"/>
      <c r="E72" s="861"/>
      <c r="F72" s="570">
        <v>68.099999999999994</v>
      </c>
      <c r="G72" s="584">
        <v>0.1</v>
      </c>
      <c r="H72" s="584">
        <v>1.8</v>
      </c>
      <c r="I72" s="585">
        <v>1.7</v>
      </c>
      <c r="J72" s="849"/>
      <c r="K72" s="842"/>
      <c r="L72" s="847"/>
      <c r="M72" s="230"/>
      <c r="N72" s="199"/>
      <c r="O72" s="730"/>
      <c r="P72" s="184"/>
      <c r="Q72" s="207"/>
      <c r="R72" s="208"/>
      <c r="S72" s="208"/>
      <c r="T72" s="731"/>
      <c r="U72" s="208"/>
      <c r="V72" s="208"/>
      <c r="W72" s="208"/>
      <c r="X72" s="208"/>
      <c r="Y72" s="208"/>
      <c r="Z72" s="208"/>
      <c r="AA72" s="208"/>
      <c r="AB72" s="208"/>
      <c r="AC72" s="208"/>
      <c r="AD72" s="184"/>
      <c r="AV72" s="184"/>
      <c r="AW72" s="184"/>
      <c r="AX72" s="184"/>
      <c r="AY72" s="184"/>
      <c r="AZ72" s="184"/>
      <c r="BA72" s="184"/>
      <c r="BB72" s="184"/>
      <c r="BC72" s="184"/>
      <c r="BD72" s="184"/>
      <c r="BE72" s="184"/>
      <c r="BF72" s="184"/>
    </row>
    <row r="73" spans="1:58" ht="30" customHeight="1" x14ac:dyDescent="0.2">
      <c r="A73" s="917" t="s">
        <v>57</v>
      </c>
      <c r="B73" s="918"/>
      <c r="C73" s="855"/>
      <c r="D73" s="862"/>
      <c r="E73" s="862"/>
      <c r="F73" s="576">
        <v>397.5</v>
      </c>
      <c r="G73" s="580">
        <v>0.1</v>
      </c>
      <c r="H73" s="586">
        <v>-1.67</v>
      </c>
      <c r="I73" s="587">
        <v>0.12</v>
      </c>
      <c r="J73" s="848">
        <v>2</v>
      </c>
      <c r="K73" s="868">
        <v>43587</v>
      </c>
      <c r="L73" s="923" t="s">
        <v>342</v>
      </c>
      <c r="M73" s="230"/>
      <c r="N73" s="199"/>
      <c r="O73" s="730"/>
      <c r="P73" s="184"/>
      <c r="Q73" s="207"/>
      <c r="R73" s="208"/>
      <c r="S73" s="208"/>
      <c r="T73" s="731"/>
      <c r="U73" s="208"/>
      <c r="V73" s="208"/>
      <c r="W73" s="208"/>
      <c r="X73" s="208"/>
      <c r="Y73" s="208"/>
      <c r="Z73" s="208"/>
      <c r="AA73" s="208"/>
      <c r="AB73" s="208"/>
      <c r="AC73" s="208"/>
      <c r="AD73" s="184"/>
      <c r="AV73" s="184"/>
      <c r="AW73" s="184"/>
      <c r="AX73" s="184"/>
      <c r="AY73" s="184"/>
      <c r="AZ73" s="184"/>
      <c r="BA73" s="184"/>
      <c r="BB73" s="184"/>
      <c r="BC73" s="184"/>
      <c r="BD73" s="184"/>
      <c r="BE73" s="184"/>
      <c r="BF73" s="184"/>
    </row>
    <row r="74" spans="1:58" ht="30" customHeight="1" x14ac:dyDescent="0.2">
      <c r="A74" s="919"/>
      <c r="B74" s="920"/>
      <c r="C74" s="855"/>
      <c r="D74" s="862"/>
      <c r="E74" s="862"/>
      <c r="F74" s="559">
        <v>798.5</v>
      </c>
      <c r="G74" s="582">
        <v>0.1</v>
      </c>
      <c r="H74" s="588">
        <v>-0.7</v>
      </c>
      <c r="I74" s="589">
        <v>0.27</v>
      </c>
      <c r="J74" s="849"/>
      <c r="K74" s="842"/>
      <c r="L74" s="847"/>
      <c r="M74" s="230"/>
      <c r="N74" s="199"/>
      <c r="O74" s="730"/>
      <c r="P74" s="184"/>
      <c r="Q74" s="207"/>
      <c r="R74" s="208"/>
      <c r="S74" s="208"/>
      <c r="T74" s="731"/>
      <c r="U74" s="208"/>
      <c r="V74" s="208"/>
      <c r="W74" s="208"/>
      <c r="X74" s="208"/>
      <c r="Y74" s="208"/>
      <c r="Z74" s="208"/>
      <c r="AA74" s="208"/>
      <c r="AB74" s="208"/>
      <c r="AC74" s="208"/>
      <c r="AD74" s="184"/>
      <c r="AV74" s="184"/>
      <c r="AW74" s="184"/>
      <c r="AX74" s="184"/>
      <c r="AY74" s="184"/>
      <c r="AZ74" s="184"/>
      <c r="BA74" s="184"/>
      <c r="BB74" s="184"/>
      <c r="BC74" s="184"/>
      <c r="BD74" s="184"/>
      <c r="BE74" s="184"/>
      <c r="BF74" s="184"/>
    </row>
    <row r="75" spans="1:58" ht="30" customHeight="1" thickBot="1" x14ac:dyDescent="0.25">
      <c r="A75" s="921"/>
      <c r="B75" s="922"/>
      <c r="C75" s="856"/>
      <c r="D75" s="863"/>
      <c r="E75" s="863"/>
      <c r="F75" s="570">
        <v>1099.5999999999999</v>
      </c>
      <c r="G75" s="584">
        <v>0.1</v>
      </c>
      <c r="H75" s="590">
        <v>-0.28999999999999998</v>
      </c>
      <c r="I75" s="591">
        <v>0.56999999999999995</v>
      </c>
      <c r="J75" s="924"/>
      <c r="K75" s="869"/>
      <c r="L75" s="871"/>
      <c r="M75" s="230"/>
      <c r="N75" s="199"/>
      <c r="O75" s="730"/>
      <c r="P75" s="184"/>
      <c r="Q75" s="207"/>
      <c r="R75" s="208"/>
      <c r="S75" s="208"/>
      <c r="T75" s="731"/>
      <c r="U75" s="208"/>
      <c r="V75" s="208"/>
      <c r="W75" s="208"/>
      <c r="X75" s="208"/>
      <c r="Y75" s="208"/>
      <c r="Z75" s="208"/>
      <c r="AA75" s="208"/>
      <c r="AB75" s="208"/>
      <c r="AC75" s="208"/>
      <c r="AD75" s="184"/>
      <c r="AV75" s="184"/>
      <c r="AW75" s="184"/>
      <c r="AX75" s="184"/>
      <c r="AY75" s="184"/>
      <c r="AZ75" s="184"/>
      <c r="BA75" s="184"/>
      <c r="BB75" s="184"/>
      <c r="BC75" s="184"/>
      <c r="BD75" s="184"/>
      <c r="BE75" s="184"/>
      <c r="BF75" s="184"/>
    </row>
    <row r="76" spans="1:58" ht="30" customHeight="1" x14ac:dyDescent="0.2">
      <c r="A76" s="184"/>
      <c r="B76" s="295"/>
      <c r="C76" s="184"/>
      <c r="D76" s="184"/>
      <c r="E76" s="199"/>
      <c r="F76" s="199"/>
      <c r="G76" s="199"/>
      <c r="H76" s="199"/>
      <c r="I76" s="199"/>
      <c r="J76" s="199"/>
      <c r="K76" s="199"/>
      <c r="L76" s="199"/>
      <c r="M76" s="230"/>
      <c r="N76" s="199"/>
      <c r="O76" s="730"/>
      <c r="P76" s="184"/>
      <c r="Q76" s="207"/>
      <c r="R76" s="208"/>
      <c r="S76" s="208"/>
      <c r="T76" s="731"/>
      <c r="U76" s="208"/>
      <c r="V76" s="208"/>
      <c r="W76" s="208"/>
      <c r="X76" s="208"/>
      <c r="Y76" s="208"/>
      <c r="Z76" s="208"/>
      <c r="AA76" s="208"/>
      <c r="AB76" s="208"/>
      <c r="AC76" s="208"/>
      <c r="AD76" s="184"/>
      <c r="AV76" s="184"/>
      <c r="AW76" s="184"/>
      <c r="AX76" s="184"/>
      <c r="AY76" s="184"/>
      <c r="AZ76" s="184"/>
      <c r="BA76" s="184"/>
      <c r="BB76" s="184"/>
      <c r="BC76" s="184"/>
      <c r="BD76" s="184"/>
      <c r="BE76" s="184"/>
      <c r="BF76" s="184"/>
    </row>
    <row r="77" spans="1:58" ht="30" customHeight="1" thickBot="1" x14ac:dyDescent="0.25">
      <c r="A77" s="184"/>
      <c r="B77" s="295"/>
      <c r="C77" s="252"/>
      <c r="D77" s="253"/>
      <c r="E77" s="318"/>
      <c r="F77" s="546"/>
      <c r="G77" s="546"/>
      <c r="H77" s="546"/>
      <c r="I77" s="546"/>
      <c r="J77" s="546"/>
      <c r="K77" s="319"/>
      <c r="L77" s="230"/>
      <c r="M77" s="230"/>
      <c r="N77" s="199"/>
      <c r="O77" s="730"/>
      <c r="P77" s="184"/>
      <c r="Q77" s="207"/>
      <c r="R77" s="208"/>
      <c r="S77" s="208"/>
      <c r="T77" s="731"/>
      <c r="U77" s="208"/>
      <c r="V77" s="208"/>
      <c r="W77" s="208"/>
      <c r="X77" s="208"/>
      <c r="Y77" s="208"/>
      <c r="Z77" s="208"/>
      <c r="AA77" s="208"/>
      <c r="AB77" s="208"/>
      <c r="AC77" s="208"/>
      <c r="AD77" s="184"/>
      <c r="AV77" s="184"/>
      <c r="AW77" s="184"/>
      <c r="AX77" s="184"/>
      <c r="AY77" s="184"/>
      <c r="AZ77" s="184"/>
      <c r="BA77" s="184"/>
      <c r="BB77" s="184"/>
      <c r="BC77" s="184"/>
      <c r="BD77" s="184"/>
      <c r="BE77" s="184"/>
      <c r="BF77" s="184"/>
    </row>
    <row r="78" spans="1:58" ht="30" customHeight="1" x14ac:dyDescent="0.2">
      <c r="A78" s="897" t="s">
        <v>26</v>
      </c>
      <c r="B78" s="898"/>
      <c r="C78" s="854" t="s">
        <v>257</v>
      </c>
      <c r="D78" s="857" t="s">
        <v>192</v>
      </c>
      <c r="E78" s="860" t="s">
        <v>360</v>
      </c>
      <c r="F78" s="576">
        <v>15.3</v>
      </c>
      <c r="G78" s="556">
        <v>0.1</v>
      </c>
      <c r="H78" s="557">
        <v>-0.1</v>
      </c>
      <c r="I78" s="635">
        <v>0.3</v>
      </c>
      <c r="J78" s="864">
        <v>2</v>
      </c>
      <c r="K78" s="841">
        <v>43732</v>
      </c>
      <c r="L78" s="846" t="s">
        <v>363</v>
      </c>
      <c r="M78" s="230"/>
      <c r="N78" s="199"/>
      <c r="O78" s="613"/>
      <c r="P78" s="614" t="s">
        <v>3</v>
      </c>
      <c r="Q78" s="615" t="s">
        <v>253</v>
      </c>
      <c r="R78" s="615" t="s">
        <v>16</v>
      </c>
      <c r="S78" s="872" t="s">
        <v>379</v>
      </c>
      <c r="T78" s="877" t="s">
        <v>380</v>
      </c>
      <c r="U78" s="208"/>
      <c r="V78" s="208"/>
      <c r="W78" s="208"/>
      <c r="X78" s="208"/>
      <c r="Y78" s="208"/>
      <c r="Z78" s="208"/>
      <c r="AA78" s="208"/>
      <c r="AB78" s="208"/>
      <c r="AC78" s="208"/>
      <c r="AD78" s="184"/>
      <c r="AV78" s="184"/>
      <c r="AW78" s="184"/>
      <c r="AX78" s="184"/>
      <c r="AY78" s="184"/>
      <c r="AZ78" s="184"/>
      <c r="BA78" s="184"/>
      <c r="BB78" s="184"/>
      <c r="BC78" s="184"/>
      <c r="BD78" s="184"/>
      <c r="BE78" s="184"/>
      <c r="BF78" s="184"/>
    </row>
    <row r="79" spans="1:58" ht="30" customHeight="1" x14ac:dyDescent="0.2">
      <c r="A79" s="899"/>
      <c r="B79" s="900"/>
      <c r="C79" s="855"/>
      <c r="D79" s="858"/>
      <c r="E79" s="861"/>
      <c r="F79" s="559">
        <v>24.8</v>
      </c>
      <c r="G79" s="573">
        <v>0.1</v>
      </c>
      <c r="H79" s="569">
        <v>0</v>
      </c>
      <c r="I79" s="636">
        <v>0.3</v>
      </c>
      <c r="J79" s="849"/>
      <c r="K79" s="842"/>
      <c r="L79" s="847"/>
      <c r="M79" s="230"/>
      <c r="N79" s="199"/>
      <c r="O79" s="835" t="s">
        <v>259</v>
      </c>
      <c r="P79" s="618">
        <f>MAX(I78:I80)</f>
        <v>0.3</v>
      </c>
      <c r="Q79" s="630">
        <f>MAX(I81:I83)</f>
        <v>1.7</v>
      </c>
      <c r="R79" s="630">
        <f>MAX(I84:I86)</f>
        <v>0.28999999999999998</v>
      </c>
      <c r="S79" s="873"/>
      <c r="T79" s="878"/>
      <c r="U79" s="208"/>
      <c r="V79" s="208"/>
      <c r="W79" s="208"/>
      <c r="X79" s="208"/>
      <c r="Y79" s="208"/>
      <c r="Z79" s="208"/>
      <c r="AA79" s="208"/>
      <c r="AB79" s="208"/>
      <c r="AC79" s="208"/>
      <c r="AD79" s="184"/>
      <c r="AV79" s="184"/>
      <c r="AW79" s="184"/>
      <c r="AX79" s="184"/>
      <c r="AY79" s="184"/>
      <c r="AZ79" s="184"/>
      <c r="BA79" s="184"/>
      <c r="BB79" s="184"/>
      <c r="BC79" s="184"/>
      <c r="BD79" s="184"/>
      <c r="BE79" s="184"/>
      <c r="BF79" s="184"/>
    </row>
    <row r="80" spans="1:58" ht="30" customHeight="1" thickBot="1" x14ac:dyDescent="0.25">
      <c r="A80" s="901"/>
      <c r="B80" s="902"/>
      <c r="C80" s="855"/>
      <c r="D80" s="858"/>
      <c r="E80" s="861"/>
      <c r="F80" s="570">
        <v>29.6</v>
      </c>
      <c r="G80" s="564">
        <v>0.1</v>
      </c>
      <c r="H80" s="564">
        <v>0.1</v>
      </c>
      <c r="I80" s="566">
        <v>0.3</v>
      </c>
      <c r="J80" s="849"/>
      <c r="K80" s="842"/>
      <c r="L80" s="847"/>
      <c r="M80" s="230"/>
      <c r="N80" s="199"/>
      <c r="O80" s="836"/>
      <c r="P80" s="631"/>
      <c r="Q80" s="612"/>
      <c r="R80" s="612"/>
      <c r="S80" s="874"/>
      <c r="T80" s="879"/>
      <c r="U80" s="208"/>
      <c r="V80" s="208"/>
      <c r="W80" s="208"/>
      <c r="X80" s="208"/>
      <c r="Y80" s="208"/>
      <c r="Z80" s="208"/>
      <c r="AA80" s="208"/>
      <c r="AB80" s="208"/>
      <c r="AC80" s="208"/>
      <c r="AD80" s="184"/>
      <c r="AV80" s="184"/>
      <c r="AW80" s="184"/>
      <c r="AX80" s="184"/>
      <c r="AY80" s="184"/>
      <c r="AZ80" s="184"/>
      <c r="BA80" s="184"/>
      <c r="BB80" s="184"/>
      <c r="BC80" s="184"/>
      <c r="BD80" s="184"/>
      <c r="BE80" s="184"/>
      <c r="BF80" s="184"/>
    </row>
    <row r="81" spans="1:58" ht="30" customHeight="1" x14ac:dyDescent="0.2">
      <c r="A81" s="917" t="s">
        <v>251</v>
      </c>
      <c r="B81" s="925"/>
      <c r="C81" s="855"/>
      <c r="D81" s="858"/>
      <c r="E81" s="861"/>
      <c r="F81" s="555">
        <v>32.299999999999997</v>
      </c>
      <c r="G81" s="556">
        <v>0.1</v>
      </c>
      <c r="H81" s="556">
        <v>-2.2999999999999998</v>
      </c>
      <c r="I81" s="567">
        <v>1.7</v>
      </c>
      <c r="J81" s="875">
        <v>2</v>
      </c>
      <c r="K81" s="868">
        <v>43733</v>
      </c>
      <c r="L81" s="876" t="s">
        <v>364</v>
      </c>
      <c r="M81" s="230"/>
      <c r="N81" s="199"/>
      <c r="O81" s="730"/>
      <c r="P81" s="184"/>
      <c r="Q81" s="207"/>
      <c r="R81" s="208"/>
      <c r="S81" s="208"/>
      <c r="T81" s="731"/>
      <c r="U81" s="208"/>
      <c r="V81" s="208"/>
      <c r="W81" s="208"/>
      <c r="X81" s="208"/>
      <c r="Y81" s="208"/>
      <c r="Z81" s="208"/>
      <c r="AA81" s="208"/>
      <c r="AB81" s="208"/>
      <c r="AC81" s="208"/>
      <c r="AD81" s="184"/>
      <c r="AV81" s="184"/>
      <c r="AW81" s="184"/>
      <c r="AX81" s="184"/>
      <c r="AY81" s="184"/>
      <c r="AZ81" s="184"/>
      <c r="BA81" s="184"/>
      <c r="BB81" s="184"/>
      <c r="BC81" s="184"/>
      <c r="BD81" s="184"/>
      <c r="BE81" s="184"/>
      <c r="BF81" s="184"/>
    </row>
    <row r="82" spans="1:58" ht="30" customHeight="1" x14ac:dyDescent="0.2">
      <c r="A82" s="919"/>
      <c r="B82" s="926"/>
      <c r="C82" s="855"/>
      <c r="D82" s="858"/>
      <c r="E82" s="861"/>
      <c r="F82" s="559">
        <v>50.6</v>
      </c>
      <c r="G82" s="573">
        <v>0.1</v>
      </c>
      <c r="H82" s="573">
        <v>-0.6</v>
      </c>
      <c r="I82" s="562">
        <v>1.7</v>
      </c>
      <c r="J82" s="849">
        <v>2</v>
      </c>
      <c r="K82" s="842"/>
      <c r="L82" s="847"/>
      <c r="M82" s="230"/>
      <c r="N82" s="199"/>
      <c r="O82" s="730"/>
      <c r="P82" s="184"/>
      <c r="Q82" s="207"/>
      <c r="R82" s="208"/>
      <c r="S82" s="208"/>
      <c r="T82" s="731"/>
      <c r="U82" s="208"/>
      <c r="V82" s="208"/>
      <c r="W82" s="208"/>
      <c r="X82" s="208"/>
      <c r="Y82" s="208"/>
      <c r="Z82" s="208"/>
      <c r="AA82" s="208"/>
      <c r="AB82" s="208"/>
      <c r="AC82" s="208"/>
      <c r="AD82" s="184"/>
      <c r="AV82" s="184"/>
      <c r="AW82" s="184"/>
      <c r="AX82" s="184"/>
      <c r="AY82" s="184"/>
      <c r="AZ82" s="184"/>
      <c r="BA82" s="184"/>
      <c r="BB82" s="184"/>
      <c r="BC82" s="184"/>
      <c r="BD82" s="184"/>
      <c r="BE82" s="184"/>
      <c r="BF82" s="184"/>
    </row>
    <row r="83" spans="1:58" ht="30" customHeight="1" thickBot="1" x14ac:dyDescent="0.25">
      <c r="A83" s="921"/>
      <c r="B83" s="927"/>
      <c r="C83" s="855"/>
      <c r="D83" s="858"/>
      <c r="E83" s="861"/>
      <c r="F83" s="570">
        <v>68.599999999999994</v>
      </c>
      <c r="G83" s="571">
        <v>0.1</v>
      </c>
      <c r="H83" s="571">
        <v>1.4</v>
      </c>
      <c r="I83" s="566">
        <v>1.7</v>
      </c>
      <c r="J83" s="849"/>
      <c r="K83" s="842"/>
      <c r="L83" s="847"/>
      <c r="M83" s="230"/>
      <c r="N83" s="199"/>
      <c r="O83" s="730"/>
      <c r="P83" s="184"/>
      <c r="Q83" s="207"/>
      <c r="R83" s="208"/>
      <c r="S83" s="208"/>
      <c r="T83" s="731"/>
      <c r="U83" s="208"/>
      <c r="V83" s="208"/>
      <c r="W83" s="208"/>
      <c r="X83" s="208"/>
      <c r="Y83" s="208"/>
      <c r="Z83" s="208"/>
      <c r="AA83" s="208"/>
      <c r="AB83" s="208"/>
      <c r="AC83" s="208"/>
      <c r="AD83" s="184"/>
      <c r="AV83" s="184"/>
      <c r="AW83" s="184"/>
      <c r="AX83" s="184"/>
      <c r="AY83" s="184"/>
      <c r="AZ83" s="184"/>
      <c r="BA83" s="184"/>
      <c r="BB83" s="184"/>
      <c r="BC83" s="184"/>
      <c r="BD83" s="184"/>
      <c r="BE83" s="184"/>
      <c r="BF83" s="184"/>
    </row>
    <row r="84" spans="1:58" ht="30" customHeight="1" x14ac:dyDescent="0.2">
      <c r="A84" s="917" t="s">
        <v>57</v>
      </c>
      <c r="B84" s="925"/>
      <c r="C84" s="855"/>
      <c r="D84" s="858"/>
      <c r="E84" s="862"/>
      <c r="F84" s="576">
        <v>497.8</v>
      </c>
      <c r="G84" s="556">
        <v>0.1</v>
      </c>
      <c r="H84" s="729">
        <v>-1.4</v>
      </c>
      <c r="I84" s="634">
        <v>0.17</v>
      </c>
      <c r="J84" s="875">
        <v>2</v>
      </c>
      <c r="K84" s="868">
        <v>43733</v>
      </c>
      <c r="L84" s="870" t="s">
        <v>378</v>
      </c>
      <c r="M84" s="230"/>
      <c r="N84" s="199"/>
      <c r="O84" s="730"/>
      <c r="P84" s="184"/>
      <c r="Q84" s="207"/>
      <c r="R84" s="208"/>
      <c r="S84" s="208"/>
      <c r="T84" s="731"/>
      <c r="U84" s="208"/>
      <c r="V84" s="208"/>
      <c r="W84" s="208"/>
      <c r="X84" s="208"/>
      <c r="Y84" s="208"/>
      <c r="Z84" s="208"/>
      <c r="AA84" s="208"/>
      <c r="AB84" s="208"/>
      <c r="AC84" s="208"/>
      <c r="AD84" s="184"/>
      <c r="AV84" s="184"/>
      <c r="AW84" s="184"/>
      <c r="AX84" s="184"/>
      <c r="AY84" s="184"/>
      <c r="AZ84" s="184"/>
      <c r="BA84" s="184"/>
      <c r="BB84" s="184"/>
      <c r="BC84" s="184"/>
      <c r="BD84" s="184"/>
      <c r="BE84" s="184"/>
      <c r="BF84" s="184"/>
    </row>
    <row r="85" spans="1:58" ht="30" customHeight="1" x14ac:dyDescent="0.2">
      <c r="A85" s="919"/>
      <c r="B85" s="926"/>
      <c r="C85" s="855"/>
      <c r="D85" s="858"/>
      <c r="E85" s="862"/>
      <c r="F85" s="559">
        <v>698.2</v>
      </c>
      <c r="G85" s="573">
        <v>0.1</v>
      </c>
      <c r="H85" s="600">
        <v>-0.92</v>
      </c>
      <c r="I85" s="632">
        <v>0.11</v>
      </c>
      <c r="J85" s="849">
        <v>2</v>
      </c>
      <c r="K85" s="842">
        <v>42671</v>
      </c>
      <c r="L85" s="847" t="s">
        <v>258</v>
      </c>
      <c r="M85" s="230"/>
      <c r="N85" s="199"/>
      <c r="O85" s="730"/>
      <c r="P85" s="184"/>
      <c r="Q85" s="207"/>
      <c r="R85" s="208"/>
      <c r="S85" s="208"/>
      <c r="T85" s="731"/>
      <c r="U85" s="208"/>
      <c r="V85" s="208"/>
      <c r="W85" s="208"/>
      <c r="X85" s="208"/>
      <c r="Y85" s="208"/>
      <c r="Z85" s="208"/>
      <c r="AA85" s="208"/>
      <c r="AB85" s="208"/>
      <c r="AC85" s="208"/>
      <c r="AD85" s="184"/>
      <c r="AV85" s="184"/>
      <c r="AW85" s="184"/>
      <c r="AX85" s="184"/>
      <c r="AY85" s="184"/>
      <c r="AZ85" s="184"/>
      <c r="BA85" s="184"/>
      <c r="BB85" s="184"/>
      <c r="BC85" s="184"/>
      <c r="BD85" s="184"/>
      <c r="BE85" s="184"/>
      <c r="BF85" s="184"/>
    </row>
    <row r="86" spans="1:58" ht="30" customHeight="1" thickBot="1" x14ac:dyDescent="0.25">
      <c r="A86" s="921"/>
      <c r="B86" s="927"/>
      <c r="C86" s="856"/>
      <c r="D86" s="859"/>
      <c r="E86" s="863"/>
      <c r="F86" s="570">
        <v>1098.8</v>
      </c>
      <c r="G86" s="571">
        <v>0.1</v>
      </c>
      <c r="H86" s="575">
        <v>-0.68</v>
      </c>
      <c r="I86" s="633">
        <v>0.28999999999999998</v>
      </c>
      <c r="J86" s="924"/>
      <c r="K86" s="869"/>
      <c r="L86" s="871"/>
      <c r="M86" s="230"/>
      <c r="N86" s="230"/>
      <c r="O86" s="730"/>
      <c r="P86" s="184"/>
      <c r="Q86" s="207"/>
      <c r="R86" s="208"/>
      <c r="S86" s="208"/>
      <c r="T86" s="731"/>
      <c r="U86" s="208"/>
      <c r="V86" s="208"/>
      <c r="W86" s="208"/>
      <c r="X86" s="208"/>
      <c r="Y86" s="208"/>
      <c r="Z86" s="208"/>
      <c r="AA86" s="208"/>
      <c r="AB86" s="208"/>
      <c r="AC86" s="208"/>
      <c r="AD86" s="184"/>
      <c r="AV86" s="184"/>
      <c r="AW86" s="184"/>
      <c r="AX86" s="184"/>
      <c r="AY86" s="184"/>
      <c r="AZ86" s="184"/>
      <c r="BA86" s="184"/>
      <c r="BB86" s="184"/>
      <c r="BC86" s="184"/>
      <c r="BD86" s="184"/>
      <c r="BE86" s="184"/>
      <c r="BF86" s="184"/>
    </row>
    <row r="87" spans="1:58" ht="30" customHeight="1" x14ac:dyDescent="0.2">
      <c r="A87" s="184"/>
      <c r="B87" s="295"/>
      <c r="C87" s="184"/>
      <c r="D87" s="184"/>
      <c r="E87" s="199"/>
      <c r="F87" s="199"/>
      <c r="G87" s="199"/>
      <c r="H87" s="199"/>
      <c r="I87" s="199"/>
      <c r="J87" s="199"/>
      <c r="K87" s="199"/>
      <c r="L87" s="199"/>
      <c r="M87" s="230"/>
      <c r="N87" s="230"/>
      <c r="O87" s="730"/>
      <c r="P87" s="184"/>
      <c r="Q87" s="207"/>
      <c r="R87" s="208"/>
      <c r="S87" s="208"/>
      <c r="T87" s="731"/>
      <c r="U87" s="208"/>
      <c r="V87" s="208"/>
      <c r="W87" s="208"/>
      <c r="X87" s="208"/>
      <c r="Y87" s="208"/>
      <c r="Z87" s="208"/>
      <c r="AA87" s="208"/>
      <c r="AB87" s="208"/>
      <c r="AC87" s="208"/>
      <c r="AD87" s="184"/>
      <c r="AV87" s="184"/>
      <c r="AW87" s="184"/>
      <c r="AX87" s="184"/>
      <c r="AY87" s="184"/>
      <c r="AZ87" s="184"/>
      <c r="BA87" s="184"/>
      <c r="BB87" s="184"/>
      <c r="BC87" s="184"/>
      <c r="BD87" s="184"/>
      <c r="BE87" s="184"/>
      <c r="BF87" s="184"/>
    </row>
    <row r="88" spans="1:58" ht="30" customHeight="1" thickBot="1" x14ac:dyDescent="0.25">
      <c r="A88" s="184"/>
      <c r="B88" s="295"/>
      <c r="C88" s="253"/>
      <c r="D88" s="252"/>
      <c r="E88" s="318"/>
      <c r="F88" s="546"/>
      <c r="G88" s="546"/>
      <c r="H88" s="546"/>
      <c r="I88" s="546"/>
      <c r="J88" s="546"/>
      <c r="K88" s="319"/>
      <c r="L88" s="230"/>
      <c r="M88" s="230"/>
      <c r="N88" s="230"/>
      <c r="O88" s="730"/>
      <c r="P88" s="184"/>
      <c r="Q88" s="207"/>
      <c r="R88" s="208"/>
      <c r="S88" s="208"/>
      <c r="T88" s="731"/>
      <c r="U88" s="208"/>
      <c r="V88" s="208"/>
      <c r="W88" s="208"/>
      <c r="X88" s="208"/>
      <c r="Y88" s="208"/>
      <c r="Z88" s="208"/>
      <c r="AA88" s="208"/>
      <c r="AB88" s="208"/>
      <c r="AC88" s="208"/>
      <c r="AD88" s="184"/>
      <c r="AV88" s="184"/>
      <c r="AW88" s="184"/>
      <c r="AX88" s="184"/>
      <c r="AY88" s="184"/>
      <c r="AZ88" s="184"/>
      <c r="BA88" s="184"/>
      <c r="BB88" s="184"/>
      <c r="BC88" s="184"/>
      <c r="BD88" s="184"/>
      <c r="BE88" s="184"/>
      <c r="BF88" s="184"/>
    </row>
    <row r="89" spans="1:58" ht="30" customHeight="1" x14ac:dyDescent="0.2">
      <c r="A89" s="904" t="s">
        <v>26</v>
      </c>
      <c r="B89" s="857"/>
      <c r="C89" s="903" t="s">
        <v>260</v>
      </c>
      <c r="D89" s="857" t="s">
        <v>192</v>
      </c>
      <c r="E89" s="860" t="s">
        <v>357</v>
      </c>
      <c r="F89" s="555">
        <v>15.5</v>
      </c>
      <c r="G89" s="556">
        <v>0.1</v>
      </c>
      <c r="H89" s="557">
        <v>-0.2</v>
      </c>
      <c r="I89" s="592">
        <v>0.3</v>
      </c>
      <c r="J89" s="813">
        <v>2</v>
      </c>
      <c r="K89" s="841">
        <v>43599</v>
      </c>
      <c r="L89" s="846" t="s">
        <v>343</v>
      </c>
      <c r="M89" s="230"/>
      <c r="N89" s="199"/>
      <c r="O89" s="613"/>
      <c r="P89" s="614" t="s">
        <v>3</v>
      </c>
      <c r="Q89" s="615" t="s">
        <v>253</v>
      </c>
      <c r="R89" s="615" t="s">
        <v>16</v>
      </c>
      <c r="S89" s="794" t="s">
        <v>355</v>
      </c>
      <c r="T89" s="840" t="s">
        <v>356</v>
      </c>
      <c r="U89" s="208"/>
      <c r="V89" s="208"/>
      <c r="W89" s="208"/>
      <c r="X89" s="208"/>
      <c r="Y89" s="208"/>
      <c r="Z89" s="208"/>
      <c r="AA89" s="208"/>
      <c r="AB89" s="208"/>
      <c r="AC89" s="208"/>
      <c r="AD89" s="184"/>
      <c r="AV89" s="184"/>
      <c r="AW89" s="184"/>
      <c r="AX89" s="184"/>
      <c r="AY89" s="184"/>
      <c r="AZ89" s="184"/>
      <c r="BA89" s="184"/>
      <c r="BB89" s="184"/>
      <c r="BC89" s="184"/>
      <c r="BD89" s="184"/>
      <c r="BE89" s="184"/>
      <c r="BF89" s="184"/>
    </row>
    <row r="90" spans="1:58" ht="30" customHeight="1" x14ac:dyDescent="0.2">
      <c r="A90" s="905"/>
      <c r="B90" s="858"/>
      <c r="C90" s="862"/>
      <c r="D90" s="858"/>
      <c r="E90" s="861"/>
      <c r="F90" s="559">
        <v>24.6</v>
      </c>
      <c r="G90" s="573">
        <v>0.1</v>
      </c>
      <c r="H90" s="569">
        <v>0.1</v>
      </c>
      <c r="I90" s="593">
        <v>0.3</v>
      </c>
      <c r="J90" s="814"/>
      <c r="K90" s="842"/>
      <c r="L90" s="847"/>
      <c r="M90" s="230"/>
      <c r="N90" s="199"/>
      <c r="O90" s="835" t="s">
        <v>261</v>
      </c>
      <c r="P90" s="618">
        <f>MAX(I89:I91)</f>
        <v>0.3</v>
      </c>
      <c r="Q90" s="630">
        <f>MAX(I92:I94)</f>
        <v>1.7</v>
      </c>
      <c r="R90" s="630">
        <f>MAX(I95:I97)</f>
        <v>0.34</v>
      </c>
      <c r="S90" s="795"/>
      <c r="T90" s="833"/>
      <c r="U90" s="208"/>
      <c r="V90" s="208"/>
      <c r="W90" s="208"/>
      <c r="X90" s="208"/>
      <c r="Y90" s="208"/>
      <c r="Z90" s="208"/>
      <c r="AA90" s="208"/>
      <c r="AB90" s="208"/>
      <c r="AC90" s="208"/>
      <c r="AD90" s="184"/>
      <c r="AV90" s="184"/>
      <c r="AW90" s="184"/>
      <c r="AX90" s="184"/>
      <c r="AY90" s="184"/>
      <c r="AZ90" s="184"/>
      <c r="BA90" s="184"/>
      <c r="BB90" s="184"/>
      <c r="BC90" s="184"/>
      <c r="BD90" s="184"/>
      <c r="BE90" s="184"/>
      <c r="BF90" s="184"/>
    </row>
    <row r="91" spans="1:58" ht="30" customHeight="1" thickBot="1" x14ac:dyDescent="0.25">
      <c r="A91" s="905"/>
      <c r="B91" s="858"/>
      <c r="C91" s="862"/>
      <c r="D91" s="858"/>
      <c r="E91" s="861"/>
      <c r="F91" s="563">
        <v>29.2</v>
      </c>
      <c r="G91" s="571">
        <v>0.1</v>
      </c>
      <c r="H91" s="594">
        <v>0.3</v>
      </c>
      <c r="I91" s="595">
        <v>0.3</v>
      </c>
      <c r="J91" s="814">
        <v>1.96</v>
      </c>
      <c r="K91" s="842"/>
      <c r="L91" s="847"/>
      <c r="M91" s="230"/>
      <c r="N91" s="199"/>
      <c r="O91" s="836"/>
      <c r="P91" s="631"/>
      <c r="Q91" s="612"/>
      <c r="R91" s="612"/>
      <c r="S91" s="796"/>
      <c r="T91" s="834"/>
      <c r="U91" s="208"/>
      <c r="V91" s="208"/>
      <c r="W91" s="208"/>
      <c r="X91" s="208"/>
      <c r="Y91" s="208"/>
      <c r="Z91" s="208"/>
      <c r="AA91" s="208"/>
      <c r="AB91" s="208"/>
      <c r="AC91" s="208"/>
      <c r="AD91" s="184"/>
      <c r="AV91" s="184"/>
      <c r="AW91" s="184"/>
      <c r="AX91" s="184"/>
      <c r="AY91" s="184"/>
      <c r="AZ91" s="184"/>
      <c r="BA91" s="184"/>
      <c r="BB91" s="184"/>
      <c r="BC91" s="184"/>
      <c r="BD91" s="184"/>
      <c r="BE91" s="184"/>
      <c r="BF91" s="184"/>
    </row>
    <row r="92" spans="1:58" ht="30" customHeight="1" x14ac:dyDescent="0.2">
      <c r="A92" s="912" t="s">
        <v>251</v>
      </c>
      <c r="B92" s="913"/>
      <c r="C92" s="862"/>
      <c r="D92" s="858"/>
      <c r="E92" s="861"/>
      <c r="F92" s="555">
        <v>33.6</v>
      </c>
      <c r="G92" s="556">
        <v>0.1</v>
      </c>
      <c r="H92" s="556">
        <v>-3.6</v>
      </c>
      <c r="I92" s="596">
        <v>1.7</v>
      </c>
      <c r="J92" s="916">
        <v>2</v>
      </c>
      <c r="K92" s="868">
        <v>43600</v>
      </c>
      <c r="L92" s="876" t="s">
        <v>344</v>
      </c>
      <c r="M92" s="230"/>
      <c r="N92" s="199"/>
      <c r="O92" s="730"/>
      <c r="P92" s="184"/>
      <c r="Q92" s="207"/>
      <c r="R92" s="208"/>
      <c r="S92" s="208"/>
      <c r="T92" s="731"/>
      <c r="U92" s="208"/>
      <c r="V92" s="208"/>
      <c r="W92" s="208"/>
      <c r="X92" s="208"/>
      <c r="Y92" s="208"/>
      <c r="Z92" s="208"/>
      <c r="AA92" s="208"/>
      <c r="AB92" s="208"/>
      <c r="AC92" s="208"/>
      <c r="AD92" s="184"/>
      <c r="AV92" s="184"/>
      <c r="AW92" s="184"/>
      <c r="AX92" s="184"/>
      <c r="AY92" s="184"/>
      <c r="AZ92" s="184"/>
      <c r="BA92" s="184"/>
      <c r="BB92" s="184"/>
      <c r="BC92" s="184"/>
      <c r="BD92" s="184"/>
      <c r="BE92" s="184"/>
      <c r="BF92" s="184"/>
    </row>
    <row r="93" spans="1:58" ht="30" customHeight="1" x14ac:dyDescent="0.2">
      <c r="A93" s="912"/>
      <c r="B93" s="913"/>
      <c r="C93" s="862"/>
      <c r="D93" s="858"/>
      <c r="E93" s="861"/>
      <c r="F93" s="559">
        <v>51.2</v>
      </c>
      <c r="G93" s="573">
        <v>0.1</v>
      </c>
      <c r="H93" s="573">
        <v>-1.2</v>
      </c>
      <c r="I93" s="597">
        <v>1.7</v>
      </c>
      <c r="J93" s="814">
        <v>1.96</v>
      </c>
      <c r="K93" s="842"/>
      <c r="L93" s="847"/>
      <c r="M93" s="230"/>
      <c r="N93" s="199"/>
      <c r="O93" s="730"/>
      <c r="P93" s="184"/>
      <c r="Q93" s="207"/>
      <c r="R93" s="208"/>
      <c r="S93" s="208"/>
      <c r="T93" s="731"/>
      <c r="U93" s="208"/>
      <c r="V93" s="208"/>
      <c r="W93" s="208"/>
      <c r="X93" s="208"/>
      <c r="Y93" s="208"/>
      <c r="Z93" s="208"/>
      <c r="AA93" s="208"/>
      <c r="AB93" s="208"/>
      <c r="AC93" s="208"/>
      <c r="AD93" s="184"/>
      <c r="AV93" s="184"/>
      <c r="AW93" s="184"/>
      <c r="AX93" s="184"/>
      <c r="AY93" s="184"/>
      <c r="AZ93" s="184"/>
      <c r="BA93" s="184"/>
      <c r="BB93" s="184"/>
      <c r="BC93" s="184"/>
      <c r="BD93" s="184"/>
      <c r="BE93" s="184"/>
      <c r="BF93" s="184"/>
    </row>
    <row r="94" spans="1:58" ht="30" customHeight="1" thickBot="1" x14ac:dyDescent="0.25">
      <c r="A94" s="912"/>
      <c r="B94" s="913"/>
      <c r="C94" s="862"/>
      <c r="D94" s="858"/>
      <c r="E94" s="861"/>
      <c r="F94" s="570">
        <v>68.5</v>
      </c>
      <c r="G94" s="571">
        <v>0.1</v>
      </c>
      <c r="H94" s="571">
        <v>1.5</v>
      </c>
      <c r="I94" s="598">
        <v>1.7</v>
      </c>
      <c r="J94" s="814"/>
      <c r="K94" s="842"/>
      <c r="L94" s="847"/>
      <c r="M94" s="230"/>
      <c r="N94" s="199"/>
      <c r="O94" s="730"/>
      <c r="P94" s="184"/>
      <c r="Q94" s="207"/>
      <c r="R94" s="208"/>
      <c r="S94" s="208"/>
      <c r="T94" s="731"/>
      <c r="U94" s="208"/>
      <c r="V94" s="208"/>
      <c r="W94" s="208"/>
      <c r="X94" s="208"/>
      <c r="Y94" s="208"/>
      <c r="Z94" s="208"/>
      <c r="AA94" s="208"/>
      <c r="AB94" s="208"/>
      <c r="AC94" s="208"/>
      <c r="AD94" s="184"/>
      <c r="AV94" s="184"/>
      <c r="AW94" s="184"/>
      <c r="AX94" s="184"/>
      <c r="AY94" s="184"/>
      <c r="AZ94" s="184"/>
      <c r="BA94" s="184"/>
      <c r="BB94" s="184"/>
      <c r="BC94" s="184"/>
      <c r="BD94" s="184"/>
      <c r="BE94" s="184"/>
      <c r="BF94" s="184"/>
    </row>
    <row r="95" spans="1:58" ht="30" customHeight="1" x14ac:dyDescent="0.2">
      <c r="A95" s="912" t="s">
        <v>57</v>
      </c>
      <c r="B95" s="913"/>
      <c r="C95" s="862"/>
      <c r="D95" s="858"/>
      <c r="E95" s="862"/>
      <c r="F95" s="555">
        <v>698.3</v>
      </c>
      <c r="G95" s="556">
        <v>0.1</v>
      </c>
      <c r="H95" s="556">
        <v>-0.92</v>
      </c>
      <c r="I95" s="599">
        <v>0.11</v>
      </c>
      <c r="J95" s="865">
        <v>2</v>
      </c>
      <c r="K95" s="868">
        <v>43600</v>
      </c>
      <c r="L95" s="870" t="s">
        <v>345</v>
      </c>
      <c r="M95" s="230"/>
      <c r="N95" s="199"/>
      <c r="O95" s="730"/>
      <c r="P95" s="184"/>
      <c r="Q95" s="207"/>
      <c r="R95" s="208"/>
      <c r="S95" s="208"/>
      <c r="T95" s="731"/>
      <c r="U95" s="208"/>
      <c r="V95" s="208"/>
      <c r="W95" s="208"/>
      <c r="X95" s="208"/>
      <c r="Y95" s="208"/>
      <c r="Z95" s="208"/>
      <c r="AA95" s="208"/>
      <c r="AB95" s="208"/>
      <c r="AC95" s="208"/>
      <c r="AD95" s="184"/>
      <c r="AV95" s="184"/>
      <c r="AW95" s="184"/>
      <c r="AX95" s="184"/>
      <c r="AY95" s="184"/>
      <c r="AZ95" s="184"/>
      <c r="BA95" s="184"/>
      <c r="BB95" s="184"/>
      <c r="BC95" s="184"/>
      <c r="BD95" s="184"/>
      <c r="BE95" s="184"/>
      <c r="BF95" s="184"/>
    </row>
    <row r="96" spans="1:58" ht="30" customHeight="1" x14ac:dyDescent="0.2">
      <c r="A96" s="912"/>
      <c r="B96" s="913"/>
      <c r="C96" s="862"/>
      <c r="D96" s="858"/>
      <c r="E96" s="862"/>
      <c r="F96" s="559">
        <v>798.4</v>
      </c>
      <c r="G96" s="573">
        <v>0.1</v>
      </c>
      <c r="H96" s="600">
        <v>-0.82099999999999995</v>
      </c>
      <c r="I96" s="589">
        <v>8.7999999999999995E-2</v>
      </c>
      <c r="J96" s="866">
        <v>2</v>
      </c>
      <c r="K96" s="842">
        <v>42625</v>
      </c>
      <c r="L96" s="847" t="s">
        <v>223</v>
      </c>
      <c r="M96" s="230"/>
      <c r="N96" s="199"/>
      <c r="O96" s="730"/>
      <c r="P96" s="184"/>
      <c r="Q96" s="207"/>
      <c r="R96" s="208"/>
      <c r="S96" s="208"/>
      <c r="T96" s="731"/>
      <c r="U96" s="208"/>
      <c r="V96" s="208"/>
      <c r="W96" s="208"/>
      <c r="X96" s="208"/>
      <c r="Y96" s="208"/>
      <c r="Z96" s="208"/>
      <c r="AA96" s="208"/>
      <c r="AB96" s="208"/>
      <c r="AC96" s="208"/>
      <c r="AD96" s="184"/>
      <c r="AV96" s="184"/>
      <c r="AW96" s="184"/>
      <c r="AX96" s="184"/>
      <c r="AY96" s="184"/>
      <c r="AZ96" s="184"/>
      <c r="BA96" s="184"/>
      <c r="BB96" s="184"/>
      <c r="BC96" s="184"/>
      <c r="BD96" s="184"/>
      <c r="BE96" s="184"/>
      <c r="BF96" s="184"/>
    </row>
    <row r="97" spans="1:58" ht="30" customHeight="1" thickBot="1" x14ac:dyDescent="0.25">
      <c r="A97" s="914"/>
      <c r="B97" s="915"/>
      <c r="C97" s="863"/>
      <c r="D97" s="859"/>
      <c r="E97" s="863"/>
      <c r="F97" s="570">
        <v>848.7</v>
      </c>
      <c r="G97" s="571">
        <v>0.1</v>
      </c>
      <c r="H97" s="571">
        <v>-0.75</v>
      </c>
      <c r="I97" s="591">
        <v>0.34</v>
      </c>
      <c r="J97" s="867"/>
      <c r="K97" s="869"/>
      <c r="L97" s="871"/>
      <c r="M97" s="230"/>
      <c r="N97" s="199"/>
      <c r="O97" s="730"/>
      <c r="P97" s="184"/>
      <c r="Q97" s="207"/>
      <c r="R97" s="208"/>
      <c r="S97" s="208"/>
      <c r="T97" s="731"/>
      <c r="U97" s="208"/>
      <c r="V97" s="208"/>
      <c r="W97" s="208"/>
      <c r="X97" s="208"/>
      <c r="Y97" s="208"/>
      <c r="Z97" s="208"/>
      <c r="AA97" s="208"/>
      <c r="AB97" s="208"/>
      <c r="AC97" s="208"/>
      <c r="AD97" s="184"/>
      <c r="AV97" s="184"/>
      <c r="AW97" s="184"/>
      <c r="AX97" s="184"/>
      <c r="AY97" s="184"/>
      <c r="AZ97" s="184"/>
      <c r="BA97" s="184"/>
      <c r="BB97" s="184"/>
      <c r="BC97" s="184"/>
      <c r="BD97" s="184"/>
      <c r="BE97" s="184"/>
      <c r="BF97" s="184"/>
    </row>
    <row r="98" spans="1:58" ht="30" customHeight="1" x14ac:dyDescent="0.2">
      <c r="A98" s="184"/>
      <c r="B98" s="295"/>
      <c r="C98" s="184"/>
      <c r="D98" s="184"/>
      <c r="E98" s="199"/>
      <c r="F98" s="199"/>
      <c r="G98" s="199"/>
      <c r="H98" s="199"/>
      <c r="I98" s="199"/>
      <c r="J98" s="199"/>
      <c r="K98" s="199"/>
      <c r="L98" s="199"/>
      <c r="M98" s="230"/>
      <c r="N98" s="199"/>
      <c r="O98" s="730"/>
      <c r="P98" s="184"/>
      <c r="Q98" s="207"/>
      <c r="R98" s="208"/>
      <c r="S98" s="208"/>
      <c r="T98" s="731"/>
      <c r="U98" s="208"/>
      <c r="V98" s="208"/>
      <c r="W98" s="208"/>
      <c r="X98" s="208"/>
      <c r="Y98" s="208"/>
      <c r="Z98" s="208"/>
      <c r="AA98" s="208"/>
      <c r="AB98" s="208"/>
      <c r="AC98" s="208"/>
      <c r="AD98" s="184"/>
      <c r="AV98" s="184"/>
      <c r="AW98" s="184"/>
      <c r="AX98" s="184"/>
      <c r="AY98" s="184"/>
      <c r="AZ98" s="184"/>
      <c r="BA98" s="184"/>
      <c r="BB98" s="184"/>
      <c r="BC98" s="184"/>
      <c r="BD98" s="184"/>
      <c r="BE98" s="184"/>
      <c r="BF98" s="184"/>
    </row>
    <row r="99" spans="1:58" ht="30" customHeight="1" thickBot="1" x14ac:dyDescent="0.25">
      <c r="A99" s="184"/>
      <c r="B99" s="295"/>
      <c r="C99" s="253"/>
      <c r="D99" s="252"/>
      <c r="E99" s="318"/>
      <c r="F99" s="546"/>
      <c r="G99" s="546"/>
      <c r="H99" s="546"/>
      <c r="I99" s="546"/>
      <c r="J99" s="546"/>
      <c r="K99" s="319"/>
      <c r="L99" s="230"/>
      <c r="M99" s="230"/>
      <c r="N99" s="199"/>
      <c r="O99" s="730"/>
      <c r="P99" s="184"/>
      <c r="Q99" s="207"/>
      <c r="R99" s="208"/>
      <c r="S99" s="208"/>
      <c r="T99" s="731"/>
      <c r="U99" s="208"/>
      <c r="V99" s="208"/>
      <c r="W99" s="208"/>
      <c r="X99" s="208"/>
      <c r="Y99" s="208"/>
      <c r="Z99" s="208"/>
      <c r="AA99" s="208"/>
      <c r="AB99" s="208"/>
      <c r="AC99" s="208"/>
      <c r="AD99" s="184"/>
      <c r="AV99" s="184"/>
      <c r="AW99" s="184"/>
      <c r="AX99" s="184"/>
      <c r="AY99" s="184"/>
      <c r="AZ99" s="184"/>
      <c r="BA99" s="184"/>
      <c r="BB99" s="184"/>
      <c r="BC99" s="184"/>
      <c r="BD99" s="184"/>
      <c r="BE99" s="184"/>
      <c r="BF99" s="184"/>
    </row>
    <row r="100" spans="1:58" ht="30" customHeight="1" x14ac:dyDescent="0.2">
      <c r="A100" s="904" t="s">
        <v>26</v>
      </c>
      <c r="B100" s="857"/>
      <c r="C100" s="906" t="s">
        <v>262</v>
      </c>
      <c r="D100" s="857" t="s">
        <v>192</v>
      </c>
      <c r="E100" s="880" t="s">
        <v>263</v>
      </c>
      <c r="F100" s="555">
        <v>15.4</v>
      </c>
      <c r="G100" s="556">
        <v>0.1</v>
      </c>
      <c r="H100" s="557">
        <v>-0.1</v>
      </c>
      <c r="I100" s="601">
        <v>0.3</v>
      </c>
      <c r="J100" s="864">
        <v>2</v>
      </c>
      <c r="K100" s="841">
        <v>43599</v>
      </c>
      <c r="L100" s="846" t="s">
        <v>346</v>
      </c>
      <c r="M100" s="230"/>
      <c r="N100" s="199"/>
      <c r="O100" s="613"/>
      <c r="P100" s="614" t="s">
        <v>3</v>
      </c>
      <c r="Q100" s="615" t="s">
        <v>253</v>
      </c>
      <c r="R100" s="615" t="s">
        <v>16</v>
      </c>
      <c r="S100" s="794" t="s">
        <v>358</v>
      </c>
      <c r="T100" s="840" t="s">
        <v>359</v>
      </c>
      <c r="U100" s="208"/>
      <c r="V100" s="208"/>
      <c r="W100" s="208"/>
      <c r="X100" s="208"/>
      <c r="Y100" s="208"/>
      <c r="Z100" s="208"/>
      <c r="AA100" s="208"/>
      <c r="AB100" s="208"/>
      <c r="AC100" s="208"/>
      <c r="AD100" s="184"/>
      <c r="AV100" s="184"/>
      <c r="AW100" s="184"/>
      <c r="AX100" s="184"/>
      <c r="AY100" s="184"/>
      <c r="AZ100" s="184"/>
      <c r="BA100" s="184"/>
      <c r="BB100" s="184"/>
      <c r="BC100" s="184"/>
      <c r="BD100" s="184"/>
      <c r="BE100" s="184"/>
      <c r="BF100" s="184"/>
    </row>
    <row r="101" spans="1:58" ht="30" customHeight="1" x14ac:dyDescent="0.2">
      <c r="A101" s="905"/>
      <c r="B101" s="858"/>
      <c r="C101" s="907"/>
      <c r="D101" s="858"/>
      <c r="E101" s="861"/>
      <c r="F101" s="568">
        <v>24.7</v>
      </c>
      <c r="G101" s="573">
        <v>0.1</v>
      </c>
      <c r="H101" s="569">
        <v>0</v>
      </c>
      <c r="I101" s="602">
        <v>0.3</v>
      </c>
      <c r="J101" s="849"/>
      <c r="K101" s="842"/>
      <c r="L101" s="847"/>
      <c r="M101" s="230"/>
      <c r="N101" s="199"/>
      <c r="O101" s="835" t="s">
        <v>266</v>
      </c>
      <c r="P101" s="618">
        <f>MAX(I100:I102)</f>
        <v>0.3</v>
      </c>
      <c r="Q101" s="630">
        <f>MAX(I103:I105)</f>
        <v>1.7</v>
      </c>
      <c r="R101" s="630">
        <f>MAX(I106:I108)</f>
        <v>0.11</v>
      </c>
      <c r="S101" s="795"/>
      <c r="T101" s="833"/>
      <c r="U101" s="208"/>
      <c r="V101" s="208"/>
      <c r="W101" s="208"/>
      <c r="X101" s="208"/>
      <c r="Y101" s="208"/>
      <c r="Z101" s="208"/>
      <c r="AA101" s="208"/>
      <c r="AB101" s="208"/>
      <c r="AC101" s="208"/>
      <c r="AD101" s="184"/>
      <c r="AV101" s="184"/>
      <c r="AW101" s="184"/>
      <c r="AX101" s="184"/>
      <c r="AY101" s="184"/>
      <c r="AZ101" s="184"/>
      <c r="BA101" s="184"/>
      <c r="BB101" s="184"/>
      <c r="BC101" s="184"/>
      <c r="BD101" s="184"/>
      <c r="BE101" s="184"/>
      <c r="BF101" s="184"/>
    </row>
    <row r="102" spans="1:58" ht="30" customHeight="1" thickBot="1" x14ac:dyDescent="0.25">
      <c r="A102" s="905"/>
      <c r="B102" s="858"/>
      <c r="C102" s="907"/>
      <c r="D102" s="858"/>
      <c r="E102" s="861"/>
      <c r="F102" s="563">
        <v>29.4</v>
      </c>
      <c r="G102" s="571">
        <v>0.1</v>
      </c>
      <c r="H102" s="594">
        <v>0.1</v>
      </c>
      <c r="I102" s="603">
        <v>0.3</v>
      </c>
      <c r="J102" s="849"/>
      <c r="K102" s="842"/>
      <c r="L102" s="847"/>
      <c r="M102" s="230"/>
      <c r="N102" s="199"/>
      <c r="O102" s="836"/>
      <c r="P102" s="631"/>
      <c r="Q102" s="612"/>
      <c r="R102" s="612"/>
      <c r="S102" s="796"/>
      <c r="T102" s="834"/>
      <c r="U102" s="208"/>
      <c r="V102" s="208"/>
      <c r="W102" s="208"/>
      <c r="X102" s="208"/>
      <c r="Y102" s="208"/>
      <c r="Z102" s="208"/>
      <c r="AA102" s="208"/>
      <c r="AB102" s="208"/>
      <c r="AC102" s="208"/>
      <c r="AD102" s="184"/>
      <c r="AV102" s="184"/>
      <c r="AW102" s="184"/>
      <c r="AX102" s="184"/>
      <c r="AY102" s="184"/>
      <c r="AZ102" s="184"/>
      <c r="BA102" s="184"/>
      <c r="BB102" s="184"/>
      <c r="BC102" s="184"/>
      <c r="BD102" s="184"/>
      <c r="BE102" s="184"/>
      <c r="BF102" s="184"/>
    </row>
    <row r="103" spans="1:58" ht="30" customHeight="1" x14ac:dyDescent="0.2">
      <c r="A103" s="912" t="s">
        <v>251</v>
      </c>
      <c r="B103" s="913"/>
      <c r="C103" s="907"/>
      <c r="D103" s="858"/>
      <c r="E103" s="861"/>
      <c r="F103" s="555">
        <v>33.6</v>
      </c>
      <c r="G103" s="556">
        <v>0.1</v>
      </c>
      <c r="H103" s="556">
        <v>-3.6</v>
      </c>
      <c r="I103" s="596">
        <v>1.7</v>
      </c>
      <c r="J103" s="875">
        <v>2</v>
      </c>
      <c r="K103" s="868">
        <v>43600</v>
      </c>
      <c r="L103" s="876" t="s">
        <v>347</v>
      </c>
      <c r="M103" s="230"/>
      <c r="N103" s="199"/>
      <c r="O103" s="730"/>
      <c r="P103" s="184"/>
      <c r="Q103" s="207"/>
      <c r="R103" s="208"/>
      <c r="S103" s="208"/>
      <c r="T103" s="731"/>
      <c r="U103" s="208"/>
      <c r="V103" s="208"/>
      <c r="W103" s="208"/>
      <c r="X103" s="208"/>
      <c r="Y103" s="208"/>
      <c r="Z103" s="208"/>
      <c r="AA103" s="208"/>
      <c r="AB103" s="208"/>
      <c r="AC103" s="208"/>
      <c r="AD103" s="184"/>
      <c r="AV103" s="184"/>
      <c r="AW103" s="184"/>
      <c r="AX103" s="184"/>
      <c r="AY103" s="184"/>
      <c r="AZ103" s="184"/>
      <c r="BA103" s="184"/>
      <c r="BB103" s="184"/>
      <c r="BC103" s="184"/>
      <c r="BD103" s="184"/>
      <c r="BE103" s="184"/>
      <c r="BF103" s="184"/>
    </row>
    <row r="104" spans="1:58" ht="30" customHeight="1" x14ac:dyDescent="0.2">
      <c r="A104" s="912"/>
      <c r="B104" s="913"/>
      <c r="C104" s="907"/>
      <c r="D104" s="858"/>
      <c r="E104" s="861"/>
      <c r="F104" s="559">
        <v>51.2</v>
      </c>
      <c r="G104" s="573">
        <v>0.1</v>
      </c>
      <c r="H104" s="573">
        <v>-1.2</v>
      </c>
      <c r="I104" s="604">
        <v>1.7</v>
      </c>
      <c r="J104" s="849"/>
      <c r="K104" s="842"/>
      <c r="L104" s="847"/>
      <c r="M104" s="230"/>
      <c r="N104" s="199"/>
      <c r="O104" s="730"/>
      <c r="P104" s="184"/>
      <c r="Q104" s="207"/>
      <c r="R104" s="208"/>
      <c r="S104" s="208"/>
      <c r="T104" s="731"/>
      <c r="U104" s="208"/>
      <c r="V104" s="208"/>
      <c r="W104" s="208"/>
      <c r="X104" s="208"/>
      <c r="Y104" s="208"/>
      <c r="Z104" s="208"/>
      <c r="AA104" s="208"/>
      <c r="AB104" s="208"/>
      <c r="AC104" s="208"/>
      <c r="AD104" s="184"/>
      <c r="AV104" s="184"/>
      <c r="AW104" s="184"/>
      <c r="AX104" s="184"/>
      <c r="AY104" s="184"/>
      <c r="AZ104" s="184"/>
      <c r="BA104" s="184"/>
      <c r="BB104" s="184"/>
      <c r="BC104" s="184"/>
      <c r="BD104" s="184"/>
      <c r="BE104" s="184"/>
      <c r="BF104" s="184"/>
    </row>
    <row r="105" spans="1:58" ht="30" customHeight="1" thickBot="1" x14ac:dyDescent="0.25">
      <c r="A105" s="912"/>
      <c r="B105" s="913"/>
      <c r="C105" s="907"/>
      <c r="D105" s="858"/>
      <c r="E105" s="861"/>
      <c r="F105" s="570">
        <v>68.3</v>
      </c>
      <c r="G105" s="571">
        <v>0.1</v>
      </c>
      <c r="H105" s="571">
        <v>1.7</v>
      </c>
      <c r="I105" s="605">
        <v>1.7</v>
      </c>
      <c r="J105" s="849"/>
      <c r="K105" s="842"/>
      <c r="L105" s="847"/>
      <c r="M105" s="230"/>
      <c r="N105" s="199"/>
      <c r="O105" s="730"/>
      <c r="P105" s="184"/>
      <c r="Q105" s="207"/>
      <c r="R105" s="208"/>
      <c r="S105" s="208"/>
      <c r="T105" s="731"/>
      <c r="U105" s="208"/>
      <c r="V105" s="208"/>
      <c r="W105" s="208"/>
      <c r="X105" s="208"/>
      <c r="Y105" s="208"/>
      <c r="Z105" s="208"/>
      <c r="AA105" s="208"/>
      <c r="AB105" s="208"/>
      <c r="AC105" s="208"/>
      <c r="AD105" s="184"/>
      <c r="AV105" s="184"/>
      <c r="AW105" s="184"/>
      <c r="AX105" s="184"/>
      <c r="AY105" s="184"/>
      <c r="AZ105" s="184"/>
      <c r="BA105" s="184"/>
      <c r="BB105" s="184"/>
      <c r="BC105" s="184"/>
      <c r="BD105" s="184"/>
      <c r="BE105" s="184"/>
      <c r="BF105" s="184"/>
    </row>
    <row r="106" spans="1:58" ht="30" customHeight="1" x14ac:dyDescent="0.2">
      <c r="A106" s="912" t="s">
        <v>57</v>
      </c>
      <c r="B106" s="913"/>
      <c r="C106" s="907"/>
      <c r="D106" s="858"/>
      <c r="E106" s="862"/>
      <c r="F106" s="606">
        <v>698.2</v>
      </c>
      <c r="G106" s="560">
        <v>0.1</v>
      </c>
      <c r="H106" s="560">
        <v>-0.99</v>
      </c>
      <c r="I106" s="607">
        <v>6.8000000000000005E-2</v>
      </c>
      <c r="J106" s="865">
        <v>1.96</v>
      </c>
      <c r="K106" s="868">
        <v>43600</v>
      </c>
      <c r="L106" s="870" t="s">
        <v>348</v>
      </c>
      <c r="M106" s="230"/>
      <c r="N106" s="199"/>
      <c r="O106" s="730"/>
      <c r="P106" s="184"/>
      <c r="Q106" s="207"/>
      <c r="R106" s="208"/>
      <c r="S106" s="208"/>
      <c r="T106" s="731"/>
      <c r="U106" s="208"/>
      <c r="V106" s="208"/>
      <c r="W106" s="208"/>
      <c r="X106" s="208"/>
      <c r="Y106" s="208"/>
      <c r="Z106" s="208"/>
      <c r="AA106" s="208"/>
      <c r="AB106" s="208"/>
      <c r="AC106" s="208"/>
      <c r="AD106" s="184"/>
      <c r="AV106" s="184"/>
      <c r="AW106" s="184"/>
      <c r="AX106" s="184"/>
      <c r="AY106" s="184"/>
      <c r="AZ106" s="184"/>
      <c r="BA106" s="184"/>
      <c r="BB106" s="184"/>
      <c r="BC106" s="184"/>
      <c r="BD106" s="184"/>
      <c r="BE106" s="184"/>
      <c r="BF106" s="184"/>
    </row>
    <row r="107" spans="1:58" ht="30" customHeight="1" x14ac:dyDescent="0.2">
      <c r="A107" s="912"/>
      <c r="B107" s="913"/>
      <c r="C107" s="907"/>
      <c r="D107" s="858"/>
      <c r="E107" s="862"/>
      <c r="F107" s="559">
        <v>751.8</v>
      </c>
      <c r="G107" s="573">
        <v>0.1</v>
      </c>
      <c r="H107" s="600">
        <v>-0.88</v>
      </c>
      <c r="I107" s="589">
        <v>8.6999999999999994E-2</v>
      </c>
      <c r="J107" s="866">
        <v>1.96</v>
      </c>
      <c r="K107" s="842">
        <v>42586</v>
      </c>
      <c r="L107" s="847" t="s">
        <v>264</v>
      </c>
      <c r="M107" s="230"/>
      <c r="N107" s="199"/>
      <c r="O107" s="730"/>
      <c r="P107" s="184"/>
      <c r="Q107" s="207"/>
      <c r="R107" s="208"/>
      <c r="S107" s="208"/>
      <c r="T107" s="731"/>
      <c r="U107" s="208"/>
      <c r="V107" s="208"/>
      <c r="W107" s="208"/>
      <c r="X107" s="208"/>
      <c r="Y107" s="208"/>
      <c r="Z107" s="208"/>
      <c r="AA107" s="208"/>
      <c r="AB107" s="208"/>
      <c r="AC107" s="208"/>
      <c r="AD107" s="184"/>
      <c r="AV107" s="184"/>
      <c r="AW107" s="184"/>
      <c r="AX107" s="184"/>
      <c r="AY107" s="184"/>
      <c r="AZ107" s="184"/>
      <c r="BA107" s="184"/>
      <c r="BB107" s="184"/>
      <c r="BC107" s="184"/>
      <c r="BD107" s="184"/>
      <c r="BE107" s="184"/>
      <c r="BF107" s="184"/>
    </row>
    <row r="108" spans="1:58" ht="30" customHeight="1" thickBot="1" x14ac:dyDescent="0.25">
      <c r="A108" s="914"/>
      <c r="B108" s="915"/>
      <c r="C108" s="908"/>
      <c r="D108" s="859"/>
      <c r="E108" s="863"/>
      <c r="F108" s="570">
        <v>798.4</v>
      </c>
      <c r="G108" s="571">
        <v>0.1</v>
      </c>
      <c r="H108" s="571">
        <v>-0.73</v>
      </c>
      <c r="I108" s="591">
        <v>0.11</v>
      </c>
      <c r="J108" s="867">
        <v>2</v>
      </c>
      <c r="K108" s="869">
        <v>42625</v>
      </c>
      <c r="L108" s="871" t="s">
        <v>265</v>
      </c>
      <c r="M108" s="230"/>
      <c r="N108" s="199"/>
      <c r="O108" s="732"/>
      <c r="P108" s="324"/>
      <c r="Q108" s="733"/>
      <c r="R108" s="734"/>
      <c r="S108" s="734"/>
      <c r="T108" s="735"/>
      <c r="U108" s="208"/>
      <c r="V108" s="208"/>
      <c r="W108" s="208"/>
      <c r="X108" s="208"/>
      <c r="Y108" s="208"/>
      <c r="Z108" s="208"/>
      <c r="AA108" s="208"/>
      <c r="AB108" s="208"/>
      <c r="AC108" s="208"/>
      <c r="AD108" s="184"/>
      <c r="AV108" s="184"/>
      <c r="AW108" s="184"/>
      <c r="AX108" s="184"/>
      <c r="AY108" s="184"/>
      <c r="AZ108" s="184"/>
      <c r="BA108" s="184"/>
      <c r="BB108" s="184"/>
      <c r="BC108" s="184"/>
      <c r="BD108" s="184"/>
      <c r="BE108" s="184"/>
      <c r="BF108" s="184"/>
    </row>
    <row r="109" spans="1:58" ht="30" customHeight="1" thickBot="1" x14ac:dyDescent="0.25">
      <c r="A109" s="218"/>
      <c r="B109" s="184"/>
      <c r="C109" s="198"/>
      <c r="D109" s="198"/>
      <c r="E109" s="198"/>
      <c r="F109" s="198"/>
      <c r="G109" s="198"/>
      <c r="H109" s="198"/>
      <c r="I109" s="198"/>
      <c r="J109" s="198"/>
      <c r="K109" s="239"/>
      <c r="L109" s="198"/>
      <c r="M109" s="230"/>
      <c r="N109" s="230"/>
      <c r="O109" s="251"/>
      <c r="P109" s="884" t="s">
        <v>318</v>
      </c>
      <c r="Q109" s="885"/>
      <c r="R109" s="885"/>
      <c r="S109" s="886"/>
      <c r="T109" s="208"/>
      <c r="U109" s="852" t="s">
        <v>319</v>
      </c>
      <c r="V109" s="853"/>
      <c r="W109" s="208"/>
      <c r="X109" s="208"/>
      <c r="Y109" s="208"/>
      <c r="Z109" s="208"/>
      <c r="AA109" s="208"/>
      <c r="AB109" s="208"/>
      <c r="AC109" s="208"/>
      <c r="AD109" s="184"/>
      <c r="AV109" s="184"/>
      <c r="AW109" s="184"/>
      <c r="AX109" s="184"/>
      <c r="AY109" s="184"/>
      <c r="AZ109" s="184"/>
      <c r="BA109" s="184"/>
      <c r="BB109" s="184"/>
      <c r="BC109" s="184"/>
      <c r="BD109" s="184"/>
      <c r="BE109" s="184"/>
      <c r="BF109" s="184"/>
    </row>
    <row r="110" spans="1:58" ht="30" customHeight="1" thickBot="1" x14ac:dyDescent="0.25">
      <c r="A110" s="218"/>
      <c r="B110" s="937" t="s">
        <v>222</v>
      </c>
      <c r="C110" s="938"/>
      <c r="D110" s="938"/>
      <c r="E110" s="938"/>
      <c r="F110" s="938"/>
      <c r="G110" s="938"/>
      <c r="H110" s="938"/>
      <c r="I110" s="938"/>
      <c r="J110" s="938"/>
      <c r="K110" s="938"/>
      <c r="L110" s="938"/>
      <c r="M110" s="938"/>
      <c r="N110" s="230"/>
      <c r="O110" s="251"/>
      <c r="P110" s="881" t="s">
        <v>240</v>
      </c>
      <c r="Q110" s="882"/>
      <c r="R110" s="882"/>
      <c r="S110" s="883"/>
      <c r="T110" s="208"/>
      <c r="U110" s="368"/>
      <c r="V110" s="369"/>
      <c r="W110" s="208"/>
      <c r="X110" s="208"/>
      <c r="Y110" s="208"/>
      <c r="Z110" s="208"/>
      <c r="AA110" s="208"/>
      <c r="AB110" s="208"/>
      <c r="AC110" s="208"/>
      <c r="AD110" s="184"/>
      <c r="AV110" s="184"/>
      <c r="AW110" s="184"/>
      <c r="AX110" s="184"/>
      <c r="AY110" s="184"/>
      <c r="AZ110" s="184"/>
      <c r="BA110" s="184"/>
      <c r="BB110" s="184"/>
      <c r="BC110" s="184"/>
      <c r="BD110" s="184"/>
      <c r="BE110" s="184"/>
      <c r="BF110" s="184"/>
    </row>
    <row r="111" spans="1:58" ht="60" customHeight="1" thickBot="1" x14ac:dyDescent="0.25">
      <c r="A111" s="218"/>
      <c r="B111" s="890" t="s">
        <v>134</v>
      </c>
      <c r="C111" s="757"/>
      <c r="D111" s="264" t="s">
        <v>29</v>
      </c>
      <c r="E111" s="264" t="s">
        <v>190</v>
      </c>
      <c r="F111" s="266" t="s">
        <v>189</v>
      </c>
      <c r="G111" s="266" t="s">
        <v>124</v>
      </c>
      <c r="H111" s="266" t="s">
        <v>173</v>
      </c>
      <c r="I111" s="266" t="s">
        <v>122</v>
      </c>
      <c r="J111" s="266" t="s">
        <v>174</v>
      </c>
      <c r="K111" s="267" t="s">
        <v>123</v>
      </c>
      <c r="L111" s="268" t="s">
        <v>327</v>
      </c>
      <c r="M111" s="268" t="s">
        <v>382</v>
      </c>
      <c r="N111" s="230"/>
      <c r="O111" s="251"/>
      <c r="P111" s="471" t="s">
        <v>175</v>
      </c>
      <c r="Q111" s="472" t="s">
        <v>320</v>
      </c>
      <c r="R111" s="473" t="s">
        <v>186</v>
      </c>
      <c r="S111" s="474" t="s">
        <v>4</v>
      </c>
      <c r="T111" s="208"/>
      <c r="U111" s="850" t="s">
        <v>177</v>
      </c>
      <c r="V111" s="851"/>
      <c r="W111" s="208"/>
      <c r="X111" s="208"/>
      <c r="Y111" s="208"/>
      <c r="Z111" s="208"/>
      <c r="AA111" s="208"/>
      <c r="AB111" s="208"/>
      <c r="AC111" s="208"/>
      <c r="AD111" s="184"/>
      <c r="AV111" s="184"/>
      <c r="AW111" s="184"/>
      <c r="AX111" s="184"/>
      <c r="AY111" s="184"/>
      <c r="AZ111" s="184"/>
      <c r="BA111" s="184"/>
      <c r="BB111" s="184"/>
      <c r="BC111" s="184"/>
      <c r="BD111" s="184"/>
      <c r="BE111" s="184"/>
      <c r="BF111" s="184"/>
    </row>
    <row r="112" spans="1:58" ht="30" customHeight="1" thickBot="1" x14ac:dyDescent="0.25">
      <c r="A112" s="218"/>
      <c r="B112" s="891"/>
      <c r="C112" s="758"/>
      <c r="D112" s="214"/>
      <c r="E112" s="240"/>
      <c r="F112" s="240"/>
      <c r="G112" s="240"/>
      <c r="H112" s="240"/>
      <c r="I112" s="240"/>
      <c r="J112" s="240"/>
      <c r="K112" s="262"/>
      <c r="L112" s="262"/>
      <c r="M112" s="759"/>
      <c r="N112" s="230"/>
      <c r="O112" s="251"/>
      <c r="P112" s="206"/>
      <c r="Q112" s="545"/>
      <c r="R112" s="545"/>
      <c r="S112" s="229"/>
      <c r="T112" s="208"/>
      <c r="U112" s="469" t="s">
        <v>299</v>
      </c>
      <c r="V112" s="470"/>
      <c r="AA112" s="208"/>
      <c r="AB112" s="208"/>
      <c r="AC112" s="208"/>
      <c r="AD112" s="184"/>
      <c r="AV112" s="184"/>
      <c r="AW112" s="184"/>
      <c r="AX112" s="184"/>
      <c r="AY112" s="184"/>
      <c r="AZ112" s="184"/>
      <c r="BA112" s="184"/>
      <c r="BB112" s="184"/>
      <c r="BC112" s="184"/>
      <c r="BD112" s="184"/>
      <c r="BE112" s="184"/>
      <c r="BF112" s="184"/>
    </row>
    <row r="113" spans="1:58" ht="30" customHeight="1" x14ac:dyDescent="0.2">
      <c r="A113" s="218"/>
      <c r="B113" s="893"/>
      <c r="C113" s="430" t="s">
        <v>160</v>
      </c>
      <c r="D113" s="431" t="s">
        <v>294</v>
      </c>
      <c r="E113" s="431" t="s">
        <v>294</v>
      </c>
      <c r="F113" s="431" t="s">
        <v>294</v>
      </c>
      <c r="G113" s="431" t="s">
        <v>294</v>
      </c>
      <c r="H113" s="431" t="s">
        <v>294</v>
      </c>
      <c r="I113" s="431" t="s">
        <v>294</v>
      </c>
      <c r="J113" s="431" t="s">
        <v>294</v>
      </c>
      <c r="K113" s="431" t="s">
        <v>294</v>
      </c>
      <c r="L113" s="431" t="s">
        <v>294</v>
      </c>
      <c r="M113" s="760" t="s">
        <v>386</v>
      </c>
      <c r="N113" s="230"/>
      <c r="O113" s="251"/>
      <c r="P113" s="384" t="s">
        <v>242</v>
      </c>
      <c r="Q113" s="383">
        <v>0.25</v>
      </c>
      <c r="R113" s="383">
        <v>80</v>
      </c>
      <c r="S113" s="467">
        <f>S114/2</f>
        <v>4.0967649999999995</v>
      </c>
      <c r="T113" s="208"/>
      <c r="U113" s="384">
        <v>316</v>
      </c>
      <c r="V113" s="461">
        <v>4.7700000000000001E-5</v>
      </c>
      <c r="AA113" s="208"/>
      <c r="AB113" s="208"/>
      <c r="AC113" s="208"/>
      <c r="AD113" s="184"/>
      <c r="AV113" s="184"/>
      <c r="AW113" s="184"/>
      <c r="AX113" s="184"/>
      <c r="AY113" s="184"/>
      <c r="AZ113" s="184"/>
      <c r="BA113" s="184"/>
      <c r="BB113" s="184"/>
      <c r="BC113" s="184"/>
      <c r="BD113" s="184"/>
      <c r="BE113" s="184"/>
      <c r="BF113" s="184"/>
    </row>
    <row r="114" spans="1:58" ht="30" customHeight="1" x14ac:dyDescent="0.2">
      <c r="A114" s="218"/>
      <c r="B114" s="893"/>
      <c r="C114" s="384" t="s">
        <v>161</v>
      </c>
      <c r="D114" s="752" t="s">
        <v>193</v>
      </c>
      <c r="E114" s="751">
        <v>27760</v>
      </c>
      <c r="F114" s="752">
        <v>5.0199999999999996</v>
      </c>
      <c r="G114" s="752">
        <v>0.05</v>
      </c>
      <c r="H114" s="752">
        <v>0.02</v>
      </c>
      <c r="I114" s="752">
        <v>3.7999999999999999E-2</v>
      </c>
      <c r="J114" s="750">
        <v>2</v>
      </c>
      <c r="K114" s="433">
        <v>43027</v>
      </c>
      <c r="L114" s="722" t="s">
        <v>225</v>
      </c>
      <c r="M114" s="461" t="s">
        <v>383</v>
      </c>
      <c r="N114" s="230"/>
      <c r="O114" s="251"/>
      <c r="P114" s="384" t="s">
        <v>243</v>
      </c>
      <c r="Q114" s="383">
        <v>0.5</v>
      </c>
      <c r="R114" s="383">
        <v>40</v>
      </c>
      <c r="S114" s="467">
        <f>S115/2</f>
        <v>8.1935299999999991</v>
      </c>
      <c r="T114" s="208"/>
      <c r="U114" s="384">
        <v>304</v>
      </c>
      <c r="V114" s="461">
        <v>5.1799999999999999E-5</v>
      </c>
      <c r="AA114" s="208"/>
      <c r="AB114" s="208"/>
      <c r="AC114" s="208"/>
      <c r="AD114" s="184"/>
      <c r="AV114" s="184"/>
      <c r="AW114" s="184"/>
      <c r="AX114" s="184"/>
      <c r="AY114" s="184"/>
      <c r="AZ114" s="184"/>
      <c r="BA114" s="184"/>
      <c r="BB114" s="184"/>
      <c r="BC114" s="184"/>
      <c r="BD114" s="184"/>
      <c r="BE114" s="184"/>
      <c r="BF114" s="184"/>
    </row>
    <row r="115" spans="1:58" ht="30" customHeight="1" x14ac:dyDescent="0.2">
      <c r="A115" s="218"/>
      <c r="B115" s="893"/>
      <c r="C115" s="384" t="s">
        <v>162</v>
      </c>
      <c r="D115" s="752" t="s">
        <v>294</v>
      </c>
      <c r="E115" s="751" t="s">
        <v>294</v>
      </c>
      <c r="F115" s="751" t="s">
        <v>294</v>
      </c>
      <c r="G115" s="751" t="s">
        <v>294</v>
      </c>
      <c r="H115" s="751" t="s">
        <v>294</v>
      </c>
      <c r="I115" s="751" t="s">
        <v>294</v>
      </c>
      <c r="J115" s="751" t="s">
        <v>294</v>
      </c>
      <c r="K115" s="433" t="s">
        <v>294</v>
      </c>
      <c r="L115" s="722" t="s">
        <v>294</v>
      </c>
      <c r="M115" s="461" t="s">
        <v>386</v>
      </c>
      <c r="N115" s="230"/>
      <c r="O115" s="251"/>
      <c r="P115" s="384" t="s">
        <v>245</v>
      </c>
      <c r="Q115" s="383">
        <v>1</v>
      </c>
      <c r="R115" s="383">
        <v>20</v>
      </c>
      <c r="S115" s="467">
        <f>'RT03-F33 } '!L30</f>
        <v>16.387059999999998</v>
      </c>
      <c r="T115" s="208"/>
      <c r="U115" s="384"/>
      <c r="V115" s="461"/>
      <c r="AA115" s="208"/>
      <c r="AB115" s="208"/>
      <c r="AC115" s="208"/>
      <c r="AD115" s="184"/>
      <c r="AV115" s="184"/>
      <c r="AW115" s="184"/>
      <c r="AX115" s="184"/>
      <c r="AY115" s="184"/>
      <c r="AZ115" s="184"/>
      <c r="BA115" s="184"/>
      <c r="BB115" s="184"/>
      <c r="BC115" s="184"/>
      <c r="BD115" s="184"/>
      <c r="BE115" s="184"/>
      <c r="BF115" s="184"/>
    </row>
    <row r="116" spans="1:58" ht="30" customHeight="1" thickBot="1" x14ac:dyDescent="0.25">
      <c r="A116" s="218"/>
      <c r="B116" s="893"/>
      <c r="C116" s="384" t="s">
        <v>163</v>
      </c>
      <c r="D116" s="752" t="s">
        <v>193</v>
      </c>
      <c r="E116" s="751">
        <v>27761</v>
      </c>
      <c r="F116" s="752">
        <v>10.02</v>
      </c>
      <c r="G116" s="752">
        <v>0.1</v>
      </c>
      <c r="H116" s="752">
        <v>0.02</v>
      </c>
      <c r="I116" s="752">
        <v>6.7000000000000004E-2</v>
      </c>
      <c r="J116" s="750">
        <v>2</v>
      </c>
      <c r="K116" s="433">
        <v>43020</v>
      </c>
      <c r="L116" s="722" t="s">
        <v>226</v>
      </c>
      <c r="M116" s="461" t="s">
        <v>384</v>
      </c>
      <c r="N116" s="230"/>
      <c r="O116" s="251"/>
      <c r="P116" s="459" t="s">
        <v>239</v>
      </c>
      <c r="Q116" s="419">
        <v>5</v>
      </c>
      <c r="R116" s="419">
        <v>40</v>
      </c>
      <c r="S116" s="468">
        <f>('RT03-F33 } '!M30*0.05)/100</f>
        <v>9.4635274999999996</v>
      </c>
      <c r="T116" s="208"/>
      <c r="U116" s="394"/>
      <c r="V116" s="464"/>
      <c r="AA116" s="208"/>
      <c r="AB116" s="208"/>
      <c r="AC116" s="208"/>
      <c r="AD116" s="184"/>
      <c r="AV116" s="184"/>
      <c r="AW116" s="184"/>
      <c r="AX116" s="184"/>
      <c r="AY116" s="184"/>
      <c r="AZ116" s="184"/>
      <c r="BA116" s="184"/>
      <c r="BB116" s="184"/>
      <c r="BC116" s="184"/>
      <c r="BD116" s="184"/>
      <c r="BE116" s="184"/>
      <c r="BF116" s="184"/>
    </row>
    <row r="117" spans="1:58" ht="30" customHeight="1" thickBot="1" x14ac:dyDescent="0.25">
      <c r="A117" s="218"/>
      <c r="B117" s="894"/>
      <c r="C117" s="394" t="s">
        <v>164</v>
      </c>
      <c r="D117" s="434" t="s">
        <v>193</v>
      </c>
      <c r="E117" s="435">
        <v>27762</v>
      </c>
      <c r="F117" s="434">
        <v>24.9</v>
      </c>
      <c r="G117" s="434">
        <v>0.1</v>
      </c>
      <c r="H117" s="434">
        <v>-0.1</v>
      </c>
      <c r="I117" s="434">
        <v>6.5000000000000002E-2</v>
      </c>
      <c r="J117" s="436">
        <v>2</v>
      </c>
      <c r="K117" s="437">
        <v>43025</v>
      </c>
      <c r="L117" s="756" t="s">
        <v>227</v>
      </c>
      <c r="M117" s="464" t="s">
        <v>385</v>
      </c>
      <c r="N117" s="230"/>
      <c r="O117" s="251"/>
      <c r="T117" s="208"/>
      <c r="U117" s="208"/>
      <c r="V117" s="208"/>
      <c r="AA117" s="208"/>
      <c r="AB117" s="208"/>
      <c r="AC117" s="208"/>
      <c r="AD117" s="184"/>
      <c r="AV117" s="184"/>
      <c r="AW117" s="184"/>
      <c r="AX117" s="184"/>
      <c r="AY117" s="184"/>
      <c r="AZ117" s="184"/>
      <c r="BA117" s="184"/>
      <c r="BB117" s="184"/>
      <c r="BC117" s="184"/>
      <c r="BD117" s="184"/>
      <c r="BE117" s="184"/>
      <c r="BF117" s="184"/>
    </row>
    <row r="118" spans="1:58" ht="30" customHeight="1" thickBot="1" x14ac:dyDescent="0.25">
      <c r="A118" s="218"/>
      <c r="B118" s="184"/>
      <c r="C118" s="198"/>
      <c r="D118" s="198"/>
      <c r="E118" s="198"/>
      <c r="F118" s="198"/>
      <c r="G118" s="198"/>
      <c r="H118" s="198"/>
      <c r="I118" s="198"/>
      <c r="J118" s="198"/>
      <c r="K118" s="239"/>
      <c r="L118" s="198"/>
      <c r="M118" s="230"/>
      <c r="N118" s="230"/>
      <c r="O118" s="251"/>
      <c r="T118" s="208"/>
      <c r="U118" s="208"/>
      <c r="V118" s="208"/>
      <c r="AA118" s="208"/>
      <c r="AB118" s="208"/>
      <c r="AC118" s="208"/>
      <c r="AD118" s="184"/>
      <c r="AV118" s="184"/>
      <c r="AW118" s="184"/>
      <c r="AX118" s="184"/>
      <c r="AY118" s="184"/>
      <c r="AZ118" s="184"/>
      <c r="BA118" s="184"/>
      <c r="BB118" s="184"/>
      <c r="BC118" s="184"/>
      <c r="BD118" s="184"/>
      <c r="BE118" s="184"/>
      <c r="BF118" s="184"/>
    </row>
    <row r="119" spans="1:58" ht="30" customHeight="1" thickBot="1" x14ac:dyDescent="0.25">
      <c r="A119" s="218"/>
      <c r="B119" s="909" t="s">
        <v>222</v>
      </c>
      <c r="C119" s="910"/>
      <c r="D119" s="910"/>
      <c r="E119" s="910"/>
      <c r="F119" s="910"/>
      <c r="G119" s="910"/>
      <c r="H119" s="910"/>
      <c r="I119" s="910"/>
      <c r="J119" s="910"/>
      <c r="K119" s="910"/>
      <c r="L119" s="911"/>
      <c r="M119" s="230"/>
      <c r="N119" s="230"/>
      <c r="O119" s="887" t="s">
        <v>321</v>
      </c>
      <c r="P119" s="888"/>
      <c r="Q119" s="888"/>
      <c r="R119" s="889"/>
      <c r="AA119" s="208"/>
      <c r="AB119" s="208"/>
      <c r="AC119" s="208"/>
      <c r="AD119" s="184"/>
      <c r="AV119" s="184"/>
      <c r="AW119" s="184"/>
      <c r="AX119" s="184"/>
      <c r="AY119" s="184"/>
      <c r="AZ119" s="184"/>
      <c r="BA119" s="184"/>
      <c r="BB119" s="184"/>
      <c r="BC119" s="184"/>
      <c r="BD119" s="184"/>
      <c r="BE119" s="184"/>
      <c r="BF119" s="184"/>
    </row>
    <row r="120" spans="1:58" ht="60" customHeight="1" thickBot="1" x14ac:dyDescent="0.25">
      <c r="A120" s="218"/>
      <c r="B120" s="890" t="s">
        <v>135</v>
      </c>
      <c r="C120" s="757"/>
      <c r="D120" s="264" t="s">
        <v>29</v>
      </c>
      <c r="E120" s="264" t="s">
        <v>188</v>
      </c>
      <c r="F120" s="266" t="s">
        <v>189</v>
      </c>
      <c r="G120" s="266" t="s">
        <v>124</v>
      </c>
      <c r="H120" s="266" t="s">
        <v>173</v>
      </c>
      <c r="I120" s="266" t="s">
        <v>122</v>
      </c>
      <c r="J120" s="266" t="s">
        <v>174</v>
      </c>
      <c r="K120" s="267" t="s">
        <v>123</v>
      </c>
      <c r="L120" s="268" t="s">
        <v>327</v>
      </c>
      <c r="M120" s="230"/>
      <c r="N120" s="363" t="s">
        <v>175</v>
      </c>
      <c r="O120" s="895" t="s">
        <v>187</v>
      </c>
      <c r="P120" s="896"/>
      <c r="Q120" s="364" t="s">
        <v>322</v>
      </c>
      <c r="R120" s="364" t="s">
        <v>323</v>
      </c>
      <c r="AA120" s="208"/>
      <c r="AB120" s="208"/>
      <c r="AC120" s="208"/>
      <c r="AD120" s="184"/>
      <c r="AV120" s="184"/>
      <c r="AW120" s="184"/>
      <c r="AX120" s="184"/>
      <c r="AY120" s="184"/>
      <c r="AZ120" s="184"/>
      <c r="BA120" s="184"/>
      <c r="BB120" s="184"/>
      <c r="BC120" s="184"/>
      <c r="BD120" s="184"/>
      <c r="BE120" s="184"/>
      <c r="BF120" s="184"/>
    </row>
    <row r="121" spans="1:58" ht="30" customHeight="1" thickBot="1" x14ac:dyDescent="0.25">
      <c r="A121" s="218"/>
      <c r="B121" s="891"/>
      <c r="C121" s="758"/>
      <c r="D121" s="244"/>
      <c r="E121" s="238"/>
      <c r="F121" s="238"/>
      <c r="G121" s="238"/>
      <c r="H121" s="238"/>
      <c r="I121" s="238"/>
      <c r="J121" s="238"/>
      <c r="K121" s="257"/>
      <c r="L121" s="226"/>
      <c r="M121" s="230"/>
      <c r="N121" s="201"/>
      <c r="O121" s="365"/>
      <c r="P121" s="228"/>
      <c r="Q121" s="228"/>
      <c r="R121" s="366"/>
      <c r="AA121" s="208"/>
      <c r="AB121" s="208"/>
      <c r="AC121" s="208"/>
      <c r="AD121" s="184"/>
      <c r="AV121" s="184"/>
      <c r="AW121" s="184"/>
      <c r="AX121" s="184"/>
      <c r="AY121" s="184"/>
      <c r="AZ121" s="184"/>
      <c r="BA121" s="184"/>
      <c r="BB121" s="184"/>
      <c r="BC121" s="184"/>
      <c r="BD121" s="184"/>
      <c r="BE121" s="184"/>
      <c r="BF121" s="184"/>
    </row>
    <row r="122" spans="1:58" ht="30" customHeight="1" x14ac:dyDescent="0.2">
      <c r="A122" s="218"/>
      <c r="B122" s="891"/>
      <c r="C122" s="430" t="s">
        <v>165</v>
      </c>
      <c r="D122" s="438" t="s">
        <v>194</v>
      </c>
      <c r="E122" s="46" t="s">
        <v>228</v>
      </c>
      <c r="F122" s="399" t="s">
        <v>381</v>
      </c>
      <c r="G122" s="412">
        <v>1</v>
      </c>
      <c r="H122" s="399">
        <v>0.27</v>
      </c>
      <c r="I122" s="439">
        <v>0.17</v>
      </c>
      <c r="J122" s="439">
        <v>2.1</v>
      </c>
      <c r="K122" s="413">
        <v>42523</v>
      </c>
      <c r="L122" s="485" t="s">
        <v>224</v>
      </c>
      <c r="M122" s="230"/>
      <c r="N122" s="465" t="s">
        <v>165</v>
      </c>
      <c r="O122" s="440">
        <v>10</v>
      </c>
      <c r="P122" s="383">
        <v>100</v>
      </c>
      <c r="Q122" s="383">
        <v>10.3</v>
      </c>
      <c r="R122" s="461">
        <v>100.24</v>
      </c>
      <c r="AA122" s="208"/>
      <c r="AB122" s="208"/>
      <c r="AC122" s="208"/>
      <c r="AD122" s="184"/>
      <c r="AV122" s="184"/>
      <c r="AW122" s="184"/>
      <c r="AX122" s="184"/>
      <c r="AY122" s="184"/>
      <c r="AZ122" s="184"/>
      <c r="BA122" s="184"/>
      <c r="BB122" s="184"/>
      <c r="BC122" s="184"/>
      <c r="BD122" s="184"/>
      <c r="BE122" s="184"/>
      <c r="BF122" s="184"/>
    </row>
    <row r="123" spans="1:58" ht="30" customHeight="1" x14ac:dyDescent="0.2">
      <c r="A123" s="218"/>
      <c r="B123" s="891"/>
      <c r="C123" s="384" t="s">
        <v>166</v>
      </c>
      <c r="D123" s="440" t="s">
        <v>193</v>
      </c>
      <c r="E123" s="38">
        <v>27755</v>
      </c>
      <c r="F123" s="383">
        <v>499.68</v>
      </c>
      <c r="G123" s="416">
        <v>5</v>
      </c>
      <c r="H123" s="383">
        <v>-0.32</v>
      </c>
      <c r="I123" s="383">
        <v>2.9</v>
      </c>
      <c r="J123" s="416">
        <v>2</v>
      </c>
      <c r="K123" s="417">
        <v>43010</v>
      </c>
      <c r="L123" s="470" t="s">
        <v>229</v>
      </c>
      <c r="M123" s="230"/>
      <c r="N123" s="465" t="s">
        <v>166</v>
      </c>
      <c r="O123" s="440">
        <v>50</v>
      </c>
      <c r="P123" s="383">
        <v>500</v>
      </c>
      <c r="Q123" s="383">
        <v>50.14</v>
      </c>
      <c r="R123" s="461">
        <v>499.68</v>
      </c>
      <c r="AA123" s="208"/>
      <c r="AB123" s="208"/>
      <c r="AC123" s="208"/>
      <c r="AD123" s="184"/>
      <c r="AV123" s="184"/>
      <c r="AW123" s="184"/>
      <c r="AX123" s="184"/>
      <c r="AY123" s="184"/>
      <c r="AZ123" s="184"/>
      <c r="BA123" s="184"/>
      <c r="BB123" s="184"/>
      <c r="BC123" s="184"/>
      <c r="BD123" s="184"/>
      <c r="BE123" s="184"/>
      <c r="BF123" s="184"/>
    </row>
    <row r="124" spans="1:58" ht="30" customHeight="1" x14ac:dyDescent="0.2">
      <c r="A124" s="218"/>
      <c r="B124" s="891"/>
      <c r="C124" s="384" t="s">
        <v>167</v>
      </c>
      <c r="D124" s="441" t="s">
        <v>294</v>
      </c>
      <c r="E124" s="440" t="s">
        <v>294</v>
      </c>
      <c r="F124" s="441" t="s">
        <v>294</v>
      </c>
      <c r="G124" s="441" t="s">
        <v>294</v>
      </c>
      <c r="H124" s="441" t="s">
        <v>294</v>
      </c>
      <c r="I124" s="441" t="s">
        <v>294</v>
      </c>
      <c r="J124" s="441" t="s">
        <v>294</v>
      </c>
      <c r="K124" s="441" t="s">
        <v>294</v>
      </c>
      <c r="L124" s="462" t="s">
        <v>294</v>
      </c>
      <c r="M124" s="230"/>
      <c r="N124" s="465" t="s">
        <v>167</v>
      </c>
      <c r="O124" s="441" t="s">
        <v>294</v>
      </c>
      <c r="P124" s="441" t="s">
        <v>294</v>
      </c>
      <c r="Q124" s="441" t="s">
        <v>294</v>
      </c>
      <c r="R124" s="462" t="s">
        <v>294</v>
      </c>
      <c r="AA124" s="208"/>
      <c r="AB124" s="208"/>
      <c r="AC124" s="208"/>
      <c r="AD124" s="184"/>
      <c r="AV124" s="184"/>
      <c r="AW124" s="184"/>
      <c r="AX124" s="184"/>
      <c r="AY124" s="184"/>
      <c r="AZ124" s="184"/>
      <c r="BA124" s="184"/>
      <c r="BB124" s="184"/>
      <c r="BC124" s="184"/>
      <c r="BD124" s="184"/>
      <c r="BE124" s="184"/>
      <c r="BF124" s="184"/>
    </row>
    <row r="125" spans="1:58" ht="30" customHeight="1" x14ac:dyDescent="0.2">
      <c r="A125" s="218"/>
      <c r="B125" s="891"/>
      <c r="C125" s="384" t="s">
        <v>168</v>
      </c>
      <c r="D125" s="440" t="s">
        <v>193</v>
      </c>
      <c r="E125" s="383">
        <v>27757</v>
      </c>
      <c r="F125" s="383">
        <v>500.46</v>
      </c>
      <c r="G125" s="416">
        <v>5</v>
      </c>
      <c r="H125" s="383">
        <v>0.46</v>
      </c>
      <c r="I125" s="383">
        <v>2.9</v>
      </c>
      <c r="J125" s="416">
        <v>2</v>
      </c>
      <c r="K125" s="417">
        <v>43017</v>
      </c>
      <c r="L125" s="470" t="s">
        <v>230</v>
      </c>
      <c r="M125" s="230"/>
      <c r="N125" s="465" t="s">
        <v>168</v>
      </c>
      <c r="O125" s="440">
        <v>50</v>
      </c>
      <c r="P125" s="383">
        <v>500</v>
      </c>
      <c r="Q125" s="463">
        <v>50.7</v>
      </c>
      <c r="R125" s="461">
        <v>500.46</v>
      </c>
      <c r="AA125" s="208"/>
      <c r="AB125" s="208"/>
      <c r="AC125" s="208"/>
      <c r="AD125" s="184"/>
      <c r="AV125" s="184"/>
      <c r="AW125" s="184"/>
      <c r="AX125" s="184"/>
      <c r="AY125" s="184"/>
      <c r="AZ125" s="184"/>
      <c r="BA125" s="184"/>
      <c r="BB125" s="184"/>
      <c r="BC125" s="184"/>
      <c r="BD125" s="184"/>
      <c r="BE125" s="184"/>
      <c r="BF125" s="184"/>
    </row>
    <row r="126" spans="1:58" ht="30" customHeight="1" x14ac:dyDescent="0.2">
      <c r="A126" s="218"/>
      <c r="B126" s="891"/>
      <c r="C126" s="384" t="s">
        <v>169</v>
      </c>
      <c r="D126" s="440" t="s">
        <v>193</v>
      </c>
      <c r="E126" s="383">
        <v>27758</v>
      </c>
      <c r="F126" s="383">
        <v>500.34800000000001</v>
      </c>
      <c r="G126" s="416">
        <v>5</v>
      </c>
      <c r="H126" s="383">
        <v>0.34799999999999998</v>
      </c>
      <c r="I126" s="383">
        <v>3.5000000000000003E-2</v>
      </c>
      <c r="J126" s="383">
        <v>2</v>
      </c>
      <c r="K126" s="417">
        <v>42769</v>
      </c>
      <c r="L126" s="470" t="s">
        <v>231</v>
      </c>
      <c r="M126" s="230"/>
      <c r="N126" s="465" t="s">
        <v>169</v>
      </c>
      <c r="O126" s="440">
        <v>100</v>
      </c>
      <c r="P126" s="383">
        <v>500</v>
      </c>
      <c r="Q126" s="383">
        <v>100.286</v>
      </c>
      <c r="R126" s="461">
        <v>500.34800000000001</v>
      </c>
      <c r="AA126" s="208"/>
      <c r="AB126" s="208"/>
      <c r="AC126" s="208"/>
      <c r="AD126" s="184"/>
      <c r="AV126" s="184"/>
      <c r="AW126" s="184"/>
      <c r="AX126" s="184"/>
      <c r="AY126" s="184"/>
      <c r="AZ126" s="184"/>
      <c r="BA126" s="184"/>
      <c r="BB126" s="184"/>
      <c r="BC126" s="184"/>
      <c r="BD126" s="184"/>
      <c r="BE126" s="184"/>
      <c r="BF126" s="184"/>
    </row>
    <row r="127" spans="1:58" ht="30" customHeight="1" thickBot="1" x14ac:dyDescent="0.25">
      <c r="A127" s="218"/>
      <c r="B127" s="892"/>
      <c r="C127" s="394" t="s">
        <v>170</v>
      </c>
      <c r="D127" s="442" t="s">
        <v>193</v>
      </c>
      <c r="E127" s="419">
        <v>27759</v>
      </c>
      <c r="F127" s="419">
        <v>1000.625</v>
      </c>
      <c r="G127" s="443">
        <v>10</v>
      </c>
      <c r="H127" s="419">
        <v>0.625</v>
      </c>
      <c r="I127" s="419">
        <v>3.9E-2</v>
      </c>
      <c r="J127" s="419">
        <v>2</v>
      </c>
      <c r="K127" s="444">
        <v>42769</v>
      </c>
      <c r="L127" s="407" t="s">
        <v>232</v>
      </c>
      <c r="M127" s="230"/>
      <c r="N127" s="466" t="s">
        <v>170</v>
      </c>
      <c r="O127" s="442">
        <v>200</v>
      </c>
      <c r="P127" s="419">
        <v>1000</v>
      </c>
      <c r="Q127" s="419">
        <v>201.202</v>
      </c>
      <c r="R127" s="464">
        <v>1000.625</v>
      </c>
      <c r="AA127" s="208"/>
      <c r="AB127" s="208"/>
      <c r="AC127" s="208"/>
      <c r="AD127" s="184"/>
      <c r="AV127" s="184"/>
      <c r="AW127" s="184"/>
      <c r="AX127" s="184"/>
      <c r="AY127" s="184"/>
      <c r="AZ127" s="184"/>
      <c r="BA127" s="184"/>
      <c r="BB127" s="184"/>
      <c r="BC127" s="184"/>
      <c r="BD127" s="184"/>
      <c r="BE127" s="184"/>
      <c r="BF127" s="184"/>
    </row>
    <row r="128" spans="1:58" ht="30" customHeight="1" thickBot="1" x14ac:dyDescent="0.25">
      <c r="A128" s="218"/>
      <c r="B128" s="184"/>
      <c r="C128" s="198"/>
      <c r="D128" s="198"/>
      <c r="E128" s="198"/>
      <c r="F128" s="198"/>
      <c r="G128" s="198"/>
      <c r="H128" s="198"/>
      <c r="I128" s="198"/>
      <c r="J128" s="198"/>
      <c r="K128" s="239"/>
      <c r="L128" s="198"/>
      <c r="M128" s="230"/>
      <c r="AA128" s="208"/>
      <c r="AB128" s="208"/>
      <c r="AC128" s="208"/>
      <c r="AD128" s="184"/>
      <c r="AV128" s="184"/>
      <c r="AW128" s="184"/>
      <c r="AX128" s="184"/>
      <c r="AY128" s="184"/>
      <c r="AZ128" s="184"/>
      <c r="BA128" s="184"/>
      <c r="BB128" s="184"/>
      <c r="BC128" s="184"/>
      <c r="BD128" s="184"/>
      <c r="BE128" s="184"/>
      <c r="BF128" s="184"/>
    </row>
    <row r="129" spans="1:58" ht="30" customHeight="1" thickBot="1" x14ac:dyDescent="0.25">
      <c r="A129" s="218"/>
      <c r="B129" s="909" t="s">
        <v>141</v>
      </c>
      <c r="C129" s="910"/>
      <c r="D129" s="910"/>
      <c r="E129" s="910"/>
      <c r="F129" s="910"/>
      <c r="G129" s="910"/>
      <c r="H129" s="910"/>
      <c r="I129" s="910"/>
      <c r="J129" s="910"/>
      <c r="K129" s="910"/>
      <c r="L129" s="911"/>
      <c r="M129" s="230"/>
      <c r="T129" s="208"/>
      <c r="U129" s="208"/>
      <c r="V129" s="208"/>
      <c r="AA129" s="208"/>
      <c r="AB129" s="208"/>
      <c r="AC129" s="208"/>
      <c r="AD129" s="184"/>
      <c r="AV129" s="184"/>
      <c r="AW129" s="184"/>
      <c r="AX129" s="184"/>
      <c r="AY129" s="184"/>
      <c r="AZ129" s="184"/>
      <c r="BA129" s="184"/>
      <c r="BB129" s="184"/>
      <c r="BC129" s="184"/>
      <c r="BD129" s="184"/>
      <c r="BE129" s="184"/>
      <c r="BF129" s="184"/>
    </row>
    <row r="130" spans="1:58" ht="60" customHeight="1" thickBot="1" x14ac:dyDescent="0.25">
      <c r="A130" s="218"/>
      <c r="B130" s="928" t="s">
        <v>324</v>
      </c>
      <c r="C130" s="240"/>
      <c r="D130" s="246" t="s">
        <v>29</v>
      </c>
      <c r="E130" s="247" t="s">
        <v>190</v>
      </c>
      <c r="F130" s="246" t="s">
        <v>189</v>
      </c>
      <c r="G130" s="246" t="s">
        <v>124</v>
      </c>
      <c r="H130" s="246" t="s">
        <v>173</v>
      </c>
      <c r="I130" s="246" t="s">
        <v>122</v>
      </c>
      <c r="J130" s="246" t="s">
        <v>174</v>
      </c>
      <c r="K130" s="248" t="s">
        <v>123</v>
      </c>
      <c r="L130" s="235" t="s">
        <v>327</v>
      </c>
      <c r="M130" s="230"/>
      <c r="T130" s="208"/>
      <c r="U130" s="208"/>
      <c r="V130" s="208"/>
      <c r="W130" s="208"/>
      <c r="X130" s="208"/>
      <c r="Y130" s="208"/>
      <c r="Z130" s="208"/>
      <c r="AA130" s="208"/>
      <c r="AB130" s="208"/>
      <c r="AC130" s="208"/>
      <c r="AD130" s="184"/>
      <c r="AV130" s="184"/>
      <c r="AW130" s="184"/>
      <c r="AX130" s="184"/>
      <c r="AY130" s="184"/>
      <c r="AZ130" s="184"/>
      <c r="BA130" s="184"/>
      <c r="BB130" s="184"/>
      <c r="BC130" s="184"/>
      <c r="BD130" s="184"/>
      <c r="BE130" s="184"/>
      <c r="BF130" s="184"/>
    </row>
    <row r="131" spans="1:58" ht="30" customHeight="1" thickBot="1" x14ac:dyDescent="0.25">
      <c r="A131" s="218"/>
      <c r="B131" s="945"/>
      <c r="C131" s="258"/>
      <c r="D131" s="259"/>
      <c r="E131" s="242"/>
      <c r="F131" s="242"/>
      <c r="G131" s="242"/>
      <c r="H131" s="242"/>
      <c r="I131" s="242"/>
      <c r="J131" s="242"/>
      <c r="K131" s="243"/>
      <c r="L131" s="245"/>
      <c r="M131" s="230"/>
      <c r="Q131" s="207"/>
      <c r="R131" s="208"/>
      <c r="S131" s="208"/>
      <c r="T131" s="208"/>
      <c r="U131" s="208"/>
      <c r="V131" s="208"/>
      <c r="W131" s="208"/>
      <c r="X131" s="208"/>
      <c r="Y131" s="208"/>
      <c r="Z131" s="208"/>
      <c r="AA131" s="208"/>
      <c r="AB131" s="208"/>
      <c r="AC131" s="208"/>
      <c r="AD131" s="184"/>
      <c r="AV131" s="184"/>
      <c r="AW131" s="184"/>
      <c r="AX131" s="184"/>
      <c r="AY131" s="184"/>
      <c r="AZ131" s="184"/>
      <c r="BA131" s="184"/>
      <c r="BB131" s="184"/>
      <c r="BC131" s="184"/>
      <c r="BD131" s="184"/>
      <c r="BE131" s="184"/>
      <c r="BF131" s="184"/>
    </row>
    <row r="132" spans="1:58" ht="30" customHeight="1" thickBot="1" x14ac:dyDescent="0.25">
      <c r="A132" s="218"/>
      <c r="B132" s="946"/>
      <c r="C132" s="409" t="s">
        <v>172</v>
      </c>
      <c r="D132" s="445" t="s">
        <v>196</v>
      </c>
      <c r="E132" s="446" t="s">
        <v>171</v>
      </c>
      <c r="F132" s="447">
        <v>120</v>
      </c>
      <c r="G132" s="447">
        <v>1E-4</v>
      </c>
      <c r="H132" s="661">
        <v>6.9499999999999998E-4</v>
      </c>
      <c r="I132" s="447">
        <v>1.5999999999999999E-5</v>
      </c>
      <c r="J132" s="447">
        <v>2.2999999999999998</v>
      </c>
      <c r="K132" s="448">
        <v>42846</v>
      </c>
      <c r="L132" s="486" t="s">
        <v>233</v>
      </c>
      <c r="M132" s="230"/>
      <c r="Q132" s="207"/>
      <c r="R132" s="208"/>
      <c r="S132" s="208"/>
      <c r="T132" s="208"/>
      <c r="U132" s="208"/>
      <c r="V132" s="208"/>
      <c r="W132" s="208"/>
      <c r="X132" s="208"/>
      <c r="Y132" s="208"/>
      <c r="Z132" s="208"/>
      <c r="AA132" s="208"/>
      <c r="AB132" s="208"/>
      <c r="AC132" s="208"/>
      <c r="AD132" s="184"/>
      <c r="AV132" s="184"/>
      <c r="AW132" s="184"/>
      <c r="AX132" s="184"/>
      <c r="AY132" s="184"/>
      <c r="AZ132" s="184"/>
      <c r="BA132" s="184"/>
      <c r="BB132" s="184"/>
      <c r="BC132" s="184"/>
      <c r="BD132" s="184"/>
      <c r="BE132" s="184"/>
      <c r="BF132" s="184"/>
    </row>
    <row r="133" spans="1:58" ht="30" customHeight="1" x14ac:dyDescent="0.2">
      <c r="A133" s="218"/>
      <c r="B133" s="260"/>
      <c r="C133" s="240"/>
      <c r="D133" s="261"/>
      <c r="E133" s="240"/>
      <c r="F133" s="240"/>
      <c r="G133" s="240"/>
      <c r="H133" s="240"/>
      <c r="I133" s="240"/>
      <c r="J133" s="240"/>
      <c r="K133" s="262"/>
      <c r="L133" s="263"/>
      <c r="M133" s="230"/>
      <c r="T133" s="208"/>
      <c r="U133" s="208"/>
      <c r="V133" s="208"/>
      <c r="W133" s="208"/>
      <c r="X133" s="208"/>
      <c r="Y133" s="208"/>
      <c r="Z133" s="208"/>
      <c r="AA133" s="208"/>
      <c r="AB133" s="208"/>
      <c r="AC133" s="208"/>
      <c r="AD133" s="184"/>
      <c r="AV133" s="184"/>
      <c r="AW133" s="184"/>
      <c r="AX133" s="184"/>
      <c r="AY133" s="184"/>
      <c r="AZ133" s="184"/>
      <c r="BA133" s="184"/>
      <c r="BB133" s="184"/>
      <c r="BC133" s="184"/>
      <c r="BD133" s="184"/>
      <c r="BE133" s="184"/>
      <c r="BF133" s="184"/>
    </row>
    <row r="134" spans="1:58" ht="30" customHeight="1" thickBot="1" x14ac:dyDescent="0.25">
      <c r="A134" s="218"/>
      <c r="B134" s="184"/>
      <c r="C134" s="198"/>
      <c r="D134" s="198"/>
      <c r="E134" s="198"/>
      <c r="F134" s="198"/>
      <c r="G134" s="198"/>
      <c r="H134" s="198"/>
      <c r="I134" s="198"/>
      <c r="J134" s="198"/>
      <c r="K134" s="239"/>
      <c r="L134" s="198"/>
      <c r="M134" s="230"/>
      <c r="T134" s="208"/>
      <c r="U134" s="208"/>
      <c r="V134" s="208"/>
      <c r="W134" s="208"/>
      <c r="X134" s="208"/>
      <c r="Y134" s="208"/>
      <c r="Z134" s="208"/>
      <c r="AA134" s="208"/>
      <c r="AB134" s="208"/>
      <c r="AC134" s="208"/>
      <c r="AD134" s="184"/>
      <c r="AV134" s="184"/>
      <c r="AW134" s="184"/>
      <c r="AX134" s="184"/>
      <c r="AY134" s="184"/>
      <c r="AZ134" s="184"/>
      <c r="BA134" s="184"/>
      <c r="BB134" s="184"/>
      <c r="BC134" s="184"/>
      <c r="BD134" s="184"/>
      <c r="BE134" s="184"/>
      <c r="BF134" s="184"/>
    </row>
    <row r="135" spans="1:58" ht="30" customHeight="1" thickBot="1" x14ac:dyDescent="0.25">
      <c r="A135" s="218"/>
      <c r="B135" s="909" t="s">
        <v>140</v>
      </c>
      <c r="C135" s="910"/>
      <c r="D135" s="910"/>
      <c r="E135" s="910"/>
      <c r="F135" s="910"/>
      <c r="G135" s="910"/>
      <c r="H135" s="910"/>
      <c r="I135" s="910"/>
      <c r="J135" s="910"/>
      <c r="K135" s="910"/>
      <c r="L135" s="911"/>
      <c r="M135" s="230"/>
      <c r="T135" s="208"/>
      <c r="U135" s="208"/>
      <c r="V135" s="208"/>
      <c r="W135" s="208"/>
      <c r="X135" s="208"/>
      <c r="Y135" s="208"/>
      <c r="Z135" s="208"/>
      <c r="AA135" s="208"/>
      <c r="AB135" s="208"/>
      <c r="AC135" s="208"/>
      <c r="AD135" s="184"/>
      <c r="AV135" s="184"/>
      <c r="AW135" s="184"/>
      <c r="AX135" s="184"/>
      <c r="AY135" s="184"/>
      <c r="AZ135" s="184"/>
      <c r="BA135" s="184"/>
      <c r="BB135" s="184"/>
      <c r="BC135" s="184"/>
      <c r="BD135" s="184"/>
      <c r="BE135" s="184"/>
      <c r="BF135" s="184"/>
    </row>
    <row r="136" spans="1:58" ht="60" customHeight="1" thickBot="1" x14ac:dyDescent="0.25">
      <c r="A136" s="218"/>
      <c r="B136" s="184"/>
      <c r="C136" s="240"/>
      <c r="D136" s="264" t="s">
        <v>29</v>
      </c>
      <c r="E136" s="265" t="s">
        <v>190</v>
      </c>
      <c r="F136" s="266" t="s">
        <v>191</v>
      </c>
      <c r="G136" s="266" t="s">
        <v>124</v>
      </c>
      <c r="H136" s="266" t="s">
        <v>173</v>
      </c>
      <c r="I136" s="266" t="s">
        <v>122</v>
      </c>
      <c r="J136" s="266" t="s">
        <v>174</v>
      </c>
      <c r="K136" s="267" t="s">
        <v>123</v>
      </c>
      <c r="L136" s="268" t="s">
        <v>327</v>
      </c>
      <c r="M136" s="230"/>
      <c r="T136" s="208"/>
      <c r="U136" s="208"/>
      <c r="V136" s="208"/>
      <c r="W136" s="208"/>
      <c r="X136" s="208"/>
      <c r="Y136" s="208"/>
      <c r="Z136" s="208"/>
      <c r="AA136" s="208"/>
      <c r="AB136" s="208"/>
      <c r="AC136" s="208"/>
      <c r="AD136" s="184"/>
      <c r="AV136" s="184"/>
      <c r="AW136" s="184"/>
      <c r="AX136" s="184"/>
      <c r="AY136" s="184"/>
      <c r="AZ136" s="184"/>
      <c r="BA136" s="184"/>
      <c r="BB136" s="184"/>
      <c r="BC136" s="184"/>
      <c r="BD136" s="184"/>
      <c r="BE136" s="184"/>
      <c r="BF136" s="184"/>
    </row>
    <row r="137" spans="1:58" ht="30" customHeight="1" thickBot="1" x14ac:dyDescent="0.25">
      <c r="A137" s="218"/>
      <c r="B137" s="184"/>
      <c r="C137" s="240"/>
      <c r="D137" s="256"/>
      <c r="E137" s="238"/>
      <c r="F137" s="238"/>
      <c r="G137" s="238"/>
      <c r="H137" s="238"/>
      <c r="I137" s="238"/>
      <c r="J137" s="238"/>
      <c r="K137" s="257"/>
      <c r="L137" s="226"/>
      <c r="M137" s="230"/>
      <c r="T137" s="208"/>
      <c r="U137" s="208"/>
      <c r="V137" s="208"/>
      <c r="W137" s="208"/>
      <c r="X137" s="208"/>
      <c r="Y137" s="208"/>
      <c r="Z137" s="208"/>
      <c r="AA137" s="208"/>
      <c r="AB137" s="208"/>
      <c r="AC137" s="208"/>
      <c r="AD137" s="184"/>
      <c r="AV137" s="184"/>
      <c r="AW137" s="184"/>
      <c r="AX137" s="184"/>
      <c r="AY137" s="184"/>
      <c r="AZ137" s="184"/>
      <c r="BA137" s="184"/>
      <c r="BB137" s="184"/>
      <c r="BC137" s="184"/>
      <c r="BD137" s="184"/>
      <c r="BE137" s="184"/>
      <c r="BF137" s="184"/>
    </row>
    <row r="138" spans="1:58" ht="30" customHeight="1" x14ac:dyDescent="0.2">
      <c r="A138" s="218"/>
      <c r="B138" s="931" t="s">
        <v>137</v>
      </c>
      <c r="C138" s="430" t="s">
        <v>234</v>
      </c>
      <c r="D138" s="934" t="s">
        <v>195</v>
      </c>
      <c r="E138" s="46">
        <v>16901291</v>
      </c>
      <c r="F138" s="46">
        <v>4.9800000000000004</v>
      </c>
      <c r="G138" s="46">
        <v>0.01</v>
      </c>
      <c r="H138" s="400">
        <v>-2E-3</v>
      </c>
      <c r="I138" s="400">
        <v>1E-3</v>
      </c>
      <c r="J138" s="487">
        <v>2</v>
      </c>
      <c r="K138" s="413">
        <v>43133</v>
      </c>
      <c r="L138" s="449" t="s">
        <v>236</v>
      </c>
      <c r="M138" s="230"/>
      <c r="T138" s="208"/>
      <c r="U138" s="208"/>
      <c r="V138" s="208"/>
      <c r="W138" s="208"/>
      <c r="X138" s="208"/>
      <c r="Y138" s="208"/>
      <c r="Z138" s="208"/>
      <c r="AA138" s="208"/>
      <c r="AB138" s="208"/>
      <c r="AC138" s="208"/>
      <c r="AD138" s="184"/>
      <c r="AV138" s="184"/>
      <c r="AW138" s="184"/>
      <c r="AX138" s="184"/>
      <c r="AY138" s="184"/>
      <c r="AZ138" s="184"/>
      <c r="BA138" s="184"/>
      <c r="BB138" s="184"/>
      <c r="BC138" s="184"/>
      <c r="BD138" s="184"/>
      <c r="BE138" s="184"/>
      <c r="BF138" s="184"/>
    </row>
    <row r="139" spans="1:58" ht="30" customHeight="1" x14ac:dyDescent="0.2">
      <c r="A139" s="218"/>
      <c r="B139" s="932"/>
      <c r="C139" s="384" t="s">
        <v>215</v>
      </c>
      <c r="D139" s="935"/>
      <c r="E139" s="38">
        <v>16901291</v>
      </c>
      <c r="F139" s="38">
        <v>21.49</v>
      </c>
      <c r="G139" s="38">
        <v>0.01</v>
      </c>
      <c r="H139" s="110">
        <v>-1E-3</v>
      </c>
      <c r="I139" s="110">
        <v>1E-3</v>
      </c>
      <c r="J139" s="115">
        <v>2</v>
      </c>
      <c r="K139" s="417">
        <v>43133</v>
      </c>
      <c r="L139" s="450" t="s">
        <v>236</v>
      </c>
      <c r="M139" s="230"/>
      <c r="T139" s="208"/>
      <c r="U139" s="208"/>
      <c r="V139" s="208"/>
      <c r="W139" s="208"/>
      <c r="X139" s="208"/>
      <c r="Y139" s="208"/>
      <c r="Z139" s="208"/>
      <c r="AA139" s="208"/>
      <c r="AB139" s="208"/>
      <c r="AC139" s="208"/>
      <c r="AD139" s="184"/>
      <c r="AV139" s="184"/>
      <c r="AW139" s="184"/>
      <c r="AX139" s="184"/>
      <c r="AY139" s="184"/>
      <c r="AZ139" s="184"/>
      <c r="BA139" s="184"/>
      <c r="BB139" s="184"/>
      <c r="BC139" s="184"/>
      <c r="BD139" s="184"/>
      <c r="BE139" s="184"/>
      <c r="BF139" s="184"/>
    </row>
    <row r="140" spans="1:58" ht="30" customHeight="1" x14ac:dyDescent="0.2">
      <c r="A140" s="218"/>
      <c r="B140" s="932"/>
      <c r="C140" s="384" t="s">
        <v>216</v>
      </c>
      <c r="D140" s="935"/>
      <c r="E140" s="38">
        <v>16901291</v>
      </c>
      <c r="F140" s="128">
        <v>50</v>
      </c>
      <c r="G140" s="38">
        <v>0.01</v>
      </c>
      <c r="H140" s="128">
        <v>0</v>
      </c>
      <c r="I140" s="110">
        <v>1E-3</v>
      </c>
      <c r="J140" s="115">
        <v>2</v>
      </c>
      <c r="K140" s="417">
        <v>43133</v>
      </c>
      <c r="L140" s="450" t="s">
        <v>236</v>
      </c>
      <c r="M140" s="230"/>
      <c r="T140" s="208"/>
      <c r="U140" s="208"/>
      <c r="V140" s="208"/>
      <c r="W140" s="208"/>
      <c r="X140" s="208"/>
      <c r="Y140" s="208"/>
      <c r="Z140" s="208"/>
      <c r="AA140" s="208"/>
      <c r="AB140" s="208"/>
      <c r="AC140" s="208"/>
      <c r="AD140" s="184"/>
      <c r="AV140" s="184"/>
      <c r="AW140" s="184"/>
      <c r="AX140" s="184"/>
      <c r="AY140" s="184"/>
      <c r="AZ140" s="184"/>
      <c r="BA140" s="184"/>
      <c r="BB140" s="184"/>
      <c r="BC140" s="184"/>
      <c r="BD140" s="184"/>
      <c r="BE140" s="184"/>
      <c r="BF140" s="184"/>
    </row>
    <row r="141" spans="1:58" ht="35.1" customHeight="1" x14ac:dyDescent="0.2">
      <c r="A141" s="218"/>
      <c r="B141" s="932"/>
      <c r="C141" s="384" t="s">
        <v>235</v>
      </c>
      <c r="D141" s="935"/>
      <c r="E141" s="38">
        <v>16901291</v>
      </c>
      <c r="F141" s="38">
        <v>71.510000000000005</v>
      </c>
      <c r="G141" s="38">
        <v>0.01</v>
      </c>
      <c r="H141" s="110">
        <v>1E-3</v>
      </c>
      <c r="I141" s="110">
        <v>1E-3</v>
      </c>
      <c r="J141" s="115">
        <v>2</v>
      </c>
      <c r="K141" s="417">
        <v>43133</v>
      </c>
      <c r="L141" s="450" t="s">
        <v>236</v>
      </c>
      <c r="M141" s="230"/>
      <c r="T141" s="208"/>
      <c r="U141" s="208"/>
      <c r="V141" s="208"/>
      <c r="W141" s="208"/>
      <c r="X141" s="208"/>
      <c r="Y141" s="208"/>
      <c r="Z141" s="208"/>
      <c r="AA141" s="208"/>
      <c r="AB141" s="208"/>
      <c r="AC141" s="208"/>
      <c r="AD141" s="184"/>
      <c r="AV141" s="184"/>
      <c r="AW141" s="184"/>
      <c r="AX141" s="184"/>
      <c r="AY141" s="184"/>
      <c r="AZ141" s="184"/>
      <c r="BA141" s="184"/>
      <c r="BB141" s="184"/>
      <c r="BC141" s="184"/>
      <c r="BD141" s="184"/>
      <c r="BE141" s="184"/>
      <c r="BF141" s="184"/>
    </row>
    <row r="142" spans="1:58" ht="35.1" customHeight="1" x14ac:dyDescent="0.2">
      <c r="A142" s="218"/>
      <c r="B142" s="932"/>
      <c r="C142" s="384" t="s">
        <v>217</v>
      </c>
      <c r="D142" s="935"/>
      <c r="E142" s="38">
        <v>16901291</v>
      </c>
      <c r="F142" s="38">
        <v>100.01</v>
      </c>
      <c r="G142" s="38">
        <v>0.01</v>
      </c>
      <c r="H142" s="125">
        <v>8.0000000000000002E-3</v>
      </c>
      <c r="I142" s="110">
        <v>1E-3</v>
      </c>
      <c r="J142" s="115">
        <v>2</v>
      </c>
      <c r="K142" s="417">
        <v>43133</v>
      </c>
      <c r="L142" s="450" t="s">
        <v>236</v>
      </c>
      <c r="M142" s="230"/>
      <c r="Q142" s="207"/>
      <c r="R142" s="208"/>
      <c r="S142" s="208"/>
      <c r="T142" s="208"/>
      <c r="U142" s="208"/>
      <c r="V142" s="208"/>
      <c r="W142" s="208"/>
      <c r="X142" s="208"/>
      <c r="Y142" s="208"/>
      <c r="Z142" s="208"/>
      <c r="AA142" s="208"/>
      <c r="AB142" s="208"/>
      <c r="AC142" s="208"/>
      <c r="AD142" s="184"/>
      <c r="AV142" s="184"/>
      <c r="AW142" s="184"/>
      <c r="AX142" s="184"/>
      <c r="AY142" s="184"/>
      <c r="AZ142" s="184"/>
      <c r="BA142" s="184"/>
      <c r="BB142" s="184"/>
      <c r="BC142" s="184"/>
      <c r="BD142" s="184"/>
      <c r="BE142" s="184"/>
      <c r="BF142" s="184"/>
    </row>
    <row r="143" spans="1:58" ht="35.1" customHeight="1" x14ac:dyDescent="0.2">
      <c r="A143" s="218"/>
      <c r="B143" s="932"/>
      <c r="C143" s="384" t="s">
        <v>218</v>
      </c>
      <c r="D143" s="935"/>
      <c r="E143" s="38">
        <v>16901291</v>
      </c>
      <c r="F143" s="128">
        <v>150</v>
      </c>
      <c r="G143" s="38">
        <v>0.01</v>
      </c>
      <c r="H143" s="128">
        <v>0</v>
      </c>
      <c r="I143" s="110">
        <v>1E-3</v>
      </c>
      <c r="J143" s="115">
        <v>2</v>
      </c>
      <c r="K143" s="417">
        <v>43133</v>
      </c>
      <c r="L143" s="450" t="s">
        <v>236</v>
      </c>
      <c r="M143" s="230"/>
      <c r="Q143" s="207"/>
      <c r="R143" s="208"/>
      <c r="S143" s="208"/>
      <c r="T143" s="208"/>
      <c r="U143" s="208"/>
      <c r="V143" s="208"/>
      <c r="W143" s="208"/>
      <c r="X143" s="208"/>
      <c r="Y143" s="208"/>
      <c r="Z143" s="208"/>
      <c r="AA143" s="208"/>
      <c r="AB143" s="208"/>
      <c r="AC143" s="208"/>
      <c r="AD143" s="184"/>
      <c r="AV143" s="184"/>
      <c r="AW143" s="184"/>
      <c r="AX143" s="184"/>
      <c r="AY143" s="184"/>
      <c r="AZ143" s="184"/>
      <c r="BA143" s="184"/>
      <c r="BB143" s="184"/>
      <c r="BC143" s="184"/>
      <c r="BD143" s="184"/>
      <c r="BE143" s="184"/>
      <c r="BF143" s="184"/>
    </row>
    <row r="144" spans="1:58" ht="35.1" customHeight="1" thickBot="1" x14ac:dyDescent="0.25">
      <c r="A144" s="218"/>
      <c r="B144" s="933"/>
      <c r="C144" s="394" t="s">
        <v>219</v>
      </c>
      <c r="D144" s="936"/>
      <c r="E144" s="42">
        <v>16901291</v>
      </c>
      <c r="F144" s="404">
        <v>200</v>
      </c>
      <c r="G144" s="42">
        <v>0.01</v>
      </c>
      <c r="H144" s="404">
        <v>0</v>
      </c>
      <c r="I144" s="406">
        <v>1E-3</v>
      </c>
      <c r="J144" s="58">
        <v>2</v>
      </c>
      <c r="K144" s="444">
        <v>43133</v>
      </c>
      <c r="L144" s="451" t="s">
        <v>236</v>
      </c>
      <c r="M144" s="230"/>
      <c r="O144" s="251"/>
      <c r="Q144" s="207"/>
      <c r="R144" s="208"/>
      <c r="S144" s="208"/>
      <c r="T144" s="208"/>
      <c r="U144" s="208"/>
      <c r="V144" s="208"/>
      <c r="W144" s="208"/>
      <c r="X144" s="208"/>
      <c r="Y144" s="208"/>
      <c r="Z144" s="208"/>
      <c r="AA144" s="208"/>
      <c r="AB144" s="208"/>
      <c r="AC144" s="208"/>
      <c r="AD144" s="184"/>
      <c r="AH144" s="184"/>
      <c r="AI144" s="240"/>
      <c r="AJ144" s="240"/>
      <c r="AK144" s="240"/>
      <c r="AL144" s="240"/>
      <c r="AM144" s="240"/>
      <c r="AN144" s="240"/>
      <c r="AO144" s="240"/>
      <c r="AP144" s="240"/>
      <c r="AQ144" s="262"/>
      <c r="AR144" s="269"/>
      <c r="AS144" s="240"/>
      <c r="AV144" s="184"/>
      <c r="AW144" s="184"/>
      <c r="AX144" s="184"/>
      <c r="AY144" s="184"/>
      <c r="AZ144" s="184"/>
      <c r="BA144" s="184"/>
      <c r="BB144" s="184"/>
      <c r="BC144" s="184"/>
      <c r="BD144" s="184"/>
      <c r="BE144" s="184"/>
      <c r="BF144" s="184"/>
    </row>
    <row r="145" spans="1:58" ht="35.1" customHeight="1" thickBot="1" x14ac:dyDescent="0.25">
      <c r="A145" s="218"/>
      <c r="B145" s="184"/>
      <c r="C145" s="258"/>
      <c r="D145" s="270"/>
      <c r="E145" s="548"/>
      <c r="F145" s="253"/>
      <c r="G145" s="253"/>
      <c r="H145" s="271"/>
      <c r="I145" s="253"/>
      <c r="J145" s="253"/>
      <c r="K145" s="254"/>
      <c r="L145" s="272"/>
      <c r="P145" s="939" t="s">
        <v>220</v>
      </c>
      <c r="Q145" s="940"/>
      <c r="R145" s="940"/>
      <c r="S145" s="941"/>
      <c r="X145" s="269"/>
      <c r="Y145" s="269"/>
      <c r="Z145" s="269"/>
      <c r="AA145" s="269"/>
      <c r="AB145" s="269"/>
      <c r="AC145" s="184"/>
      <c r="AD145" s="184"/>
      <c r="AH145" s="184"/>
      <c r="AI145" s="184"/>
      <c r="AJ145" s="184"/>
      <c r="AK145" s="184"/>
      <c r="AL145" s="184"/>
      <c r="AM145" s="184"/>
      <c r="AN145" s="184"/>
      <c r="AO145" s="184"/>
      <c r="AP145" s="184"/>
      <c r="AQ145" s="219"/>
      <c r="AR145" s="184"/>
      <c r="AS145" s="240"/>
      <c r="AV145" s="184"/>
      <c r="AW145" s="184"/>
      <c r="AX145" s="184"/>
      <c r="AY145" s="184"/>
      <c r="AZ145" s="184"/>
      <c r="BA145" s="184"/>
      <c r="BB145" s="184"/>
      <c r="BC145" s="184"/>
      <c r="BD145" s="184"/>
      <c r="BE145" s="184"/>
      <c r="BF145" s="184"/>
    </row>
    <row r="146" spans="1:58" ht="35.1" customHeight="1" thickBot="1" x14ac:dyDescent="0.25">
      <c r="A146" s="218"/>
      <c r="B146" s="931" t="s">
        <v>138</v>
      </c>
      <c r="C146" s="430" t="s">
        <v>234</v>
      </c>
      <c r="D146" s="934" t="s">
        <v>195</v>
      </c>
      <c r="E146" s="46">
        <v>16901291</v>
      </c>
      <c r="F146" s="398">
        <v>5</v>
      </c>
      <c r="G146" s="46">
        <v>0.01</v>
      </c>
      <c r="H146" s="398">
        <v>0</v>
      </c>
      <c r="I146" s="400">
        <v>1E-3</v>
      </c>
      <c r="J146" s="487">
        <v>2</v>
      </c>
      <c r="K146" s="413">
        <v>43133</v>
      </c>
      <c r="L146" s="449" t="s">
        <v>236</v>
      </c>
      <c r="M146" s="230"/>
      <c r="P146" s="942" t="s">
        <v>201</v>
      </c>
      <c r="Q146" s="943"/>
      <c r="R146" s="943"/>
      <c r="S146" s="944"/>
      <c r="Z146" s="184"/>
      <c r="AA146" s="184"/>
      <c r="AB146" s="184"/>
      <c r="AC146" s="184"/>
      <c r="AD146" s="184"/>
      <c r="AH146" s="184"/>
      <c r="AI146" s="184"/>
      <c r="AJ146" s="184"/>
      <c r="AK146" s="184"/>
      <c r="AL146" s="184"/>
      <c r="AM146" s="184"/>
      <c r="AN146" s="184"/>
      <c r="AO146" s="184"/>
      <c r="AP146" s="184"/>
      <c r="AQ146" s="219"/>
      <c r="AR146" s="184"/>
      <c r="AS146" s="269"/>
      <c r="AV146" s="184"/>
      <c r="AW146" s="184"/>
      <c r="AX146" s="184"/>
      <c r="AY146" s="184"/>
      <c r="AZ146" s="184"/>
      <c r="BA146" s="184"/>
      <c r="BB146" s="184"/>
      <c r="BC146" s="184"/>
      <c r="BD146" s="184"/>
      <c r="BE146" s="184"/>
      <c r="BF146" s="184"/>
    </row>
    <row r="147" spans="1:58" ht="35.1" customHeight="1" x14ac:dyDescent="0.2">
      <c r="A147" s="218"/>
      <c r="B147" s="932"/>
      <c r="C147" s="384" t="s">
        <v>215</v>
      </c>
      <c r="D147" s="935"/>
      <c r="E147" s="38">
        <v>16901291</v>
      </c>
      <c r="F147" s="128">
        <v>21.51</v>
      </c>
      <c r="G147" s="38">
        <v>0.01</v>
      </c>
      <c r="H147" s="110">
        <v>1E-3</v>
      </c>
      <c r="I147" s="110">
        <v>1E-3</v>
      </c>
      <c r="J147" s="115">
        <v>2</v>
      </c>
      <c r="K147" s="417">
        <v>43133</v>
      </c>
      <c r="L147" s="450" t="s">
        <v>236</v>
      </c>
      <c r="M147" s="230"/>
      <c r="P147" s="454">
        <v>18501</v>
      </c>
      <c r="Q147" s="455" t="s">
        <v>202</v>
      </c>
      <c r="R147" s="455">
        <v>19336.599999999999</v>
      </c>
      <c r="S147" s="456" t="s">
        <v>4</v>
      </c>
      <c r="T147" s="184"/>
      <c r="U147" s="184"/>
      <c r="V147" s="184"/>
      <c r="W147" s="184"/>
      <c r="X147" s="184"/>
      <c r="Y147" s="184"/>
      <c r="Z147" s="184"/>
      <c r="AA147" s="184"/>
      <c r="AB147" s="184"/>
      <c r="AC147" s="184"/>
      <c r="AD147" s="184"/>
      <c r="BD147" s="184"/>
      <c r="BE147" s="184"/>
      <c r="BF147" s="184"/>
    </row>
    <row r="148" spans="1:58" ht="35.1" customHeight="1" x14ac:dyDescent="0.2">
      <c r="A148" s="218"/>
      <c r="B148" s="932"/>
      <c r="C148" s="384" t="s">
        <v>216</v>
      </c>
      <c r="D148" s="935"/>
      <c r="E148" s="38">
        <v>16901291</v>
      </c>
      <c r="F148" s="128">
        <v>50.01</v>
      </c>
      <c r="G148" s="38">
        <v>0.01</v>
      </c>
      <c r="H148" s="110">
        <v>1E-3</v>
      </c>
      <c r="I148" s="110">
        <v>1E-3</v>
      </c>
      <c r="J148" s="115">
        <v>2</v>
      </c>
      <c r="K148" s="417">
        <v>43133</v>
      </c>
      <c r="L148" s="450" t="s">
        <v>236</v>
      </c>
      <c r="M148" s="230"/>
      <c r="P148" s="457">
        <v>1128.29</v>
      </c>
      <c r="Q148" s="432" t="s">
        <v>202</v>
      </c>
      <c r="R148" s="432">
        <v>1179.99</v>
      </c>
      <c r="S148" s="458" t="s">
        <v>241</v>
      </c>
      <c r="T148" s="187"/>
      <c r="U148" s="187"/>
      <c r="V148" s="187"/>
      <c r="W148" s="187"/>
      <c r="X148" s="187"/>
      <c r="Y148" s="187"/>
      <c r="Z148" s="187"/>
      <c r="AA148" s="187"/>
      <c r="AB148" s="187"/>
      <c r="AV148" s="184"/>
      <c r="AW148" s="184"/>
      <c r="AX148" s="184"/>
      <c r="AY148" s="184"/>
      <c r="AZ148" s="184"/>
      <c r="BA148" s="184"/>
      <c r="BB148" s="184"/>
      <c r="BC148" s="184"/>
      <c r="BD148" s="184"/>
      <c r="BE148" s="184"/>
      <c r="BF148" s="184"/>
    </row>
    <row r="149" spans="1:58" ht="35.1" customHeight="1" thickBot="1" x14ac:dyDescent="0.25">
      <c r="A149" s="218"/>
      <c r="B149" s="932"/>
      <c r="C149" s="384" t="s">
        <v>235</v>
      </c>
      <c r="D149" s="935"/>
      <c r="E149" s="38">
        <v>16901291</v>
      </c>
      <c r="F149" s="128">
        <v>71.510000000000005</v>
      </c>
      <c r="G149" s="38">
        <v>0.01</v>
      </c>
      <c r="H149" s="110">
        <v>1E-3</v>
      </c>
      <c r="I149" s="110">
        <v>1E-3</v>
      </c>
      <c r="J149" s="115">
        <v>2</v>
      </c>
      <c r="K149" s="417">
        <v>43133</v>
      </c>
      <c r="L149" s="450" t="s">
        <v>236</v>
      </c>
      <c r="M149" s="230"/>
      <c r="P149" s="526">
        <v>4.8917000000000002</v>
      </c>
      <c r="Q149" s="527" t="s">
        <v>202</v>
      </c>
      <c r="R149" s="527">
        <v>5.1082000000000001</v>
      </c>
      <c r="S149" s="528" t="s">
        <v>9</v>
      </c>
      <c r="T149" s="187"/>
      <c r="U149" s="187"/>
      <c r="V149" s="187"/>
      <c r="W149" s="187"/>
      <c r="X149" s="187"/>
      <c r="Y149" s="187"/>
      <c r="Z149" s="187"/>
      <c r="AA149" s="187"/>
      <c r="AB149" s="187"/>
      <c r="AV149" s="184"/>
      <c r="AW149" s="184"/>
      <c r="AX149" s="184"/>
      <c r="AY149" s="184"/>
      <c r="AZ149" s="184"/>
      <c r="BA149" s="184"/>
      <c r="BB149" s="184"/>
      <c r="BC149" s="184"/>
      <c r="BD149" s="184"/>
      <c r="BE149" s="184"/>
      <c r="BF149" s="184"/>
    </row>
    <row r="150" spans="1:58" ht="35.1" customHeight="1" thickBot="1" x14ac:dyDescent="0.25">
      <c r="A150" s="218"/>
      <c r="B150" s="932"/>
      <c r="C150" s="384" t="s">
        <v>217</v>
      </c>
      <c r="D150" s="935"/>
      <c r="E150" s="38">
        <v>16901291</v>
      </c>
      <c r="F150" s="128">
        <v>100.01</v>
      </c>
      <c r="G150" s="38">
        <v>0.01</v>
      </c>
      <c r="H150" s="110">
        <v>1E-3</v>
      </c>
      <c r="I150" s="110">
        <v>1E-3</v>
      </c>
      <c r="J150" s="115">
        <v>2</v>
      </c>
      <c r="K150" s="417">
        <v>43133</v>
      </c>
      <c r="L150" s="450" t="s">
        <v>236</v>
      </c>
      <c r="M150" s="230"/>
      <c r="P150" s="529" t="s">
        <v>175</v>
      </c>
      <c r="Q150" s="530" t="s">
        <v>4</v>
      </c>
      <c r="R150" s="530" t="s">
        <v>244</v>
      </c>
      <c r="S150" s="530" t="s">
        <v>9</v>
      </c>
      <c r="T150" s="541" t="s">
        <v>239</v>
      </c>
    </row>
    <row r="151" spans="1:58" ht="35.1" customHeight="1" thickBot="1" x14ac:dyDescent="0.25">
      <c r="A151" s="218"/>
      <c r="B151" s="932"/>
      <c r="C151" s="384" t="s">
        <v>218</v>
      </c>
      <c r="D151" s="935"/>
      <c r="E151" s="38">
        <v>16901291</v>
      </c>
      <c r="F151" s="128">
        <v>150.01</v>
      </c>
      <c r="G151" s="38">
        <v>0.01</v>
      </c>
      <c r="H151" s="110">
        <v>1E-3</v>
      </c>
      <c r="I151" s="110">
        <v>1E-3</v>
      </c>
      <c r="J151" s="115">
        <v>2</v>
      </c>
      <c r="K151" s="417">
        <v>43133</v>
      </c>
      <c r="L151" s="450" t="s">
        <v>236</v>
      </c>
      <c r="M151" s="230"/>
      <c r="P151" s="249"/>
      <c r="Q151" s="531"/>
      <c r="R151" s="531"/>
      <c r="S151" s="532"/>
      <c r="T151" s="533"/>
    </row>
    <row r="152" spans="1:58" ht="35.1" customHeight="1" thickBot="1" x14ac:dyDescent="0.25">
      <c r="A152" s="218"/>
      <c r="B152" s="933"/>
      <c r="C152" s="394" t="s">
        <v>219</v>
      </c>
      <c r="D152" s="936"/>
      <c r="E152" s="42">
        <v>16901291</v>
      </c>
      <c r="F152" s="404">
        <v>200</v>
      </c>
      <c r="G152" s="42">
        <v>0.01</v>
      </c>
      <c r="H152" s="406">
        <v>0</v>
      </c>
      <c r="I152" s="406">
        <v>1E-3</v>
      </c>
      <c r="J152" s="58">
        <v>2</v>
      </c>
      <c r="K152" s="444">
        <v>43133</v>
      </c>
      <c r="L152" s="451" t="s">
        <v>236</v>
      </c>
      <c r="M152" s="230"/>
      <c r="P152" s="538">
        <v>1</v>
      </c>
      <c r="Q152" s="539">
        <v>6.3</v>
      </c>
      <c r="R152" s="447">
        <v>0.38</v>
      </c>
      <c r="S152" s="447">
        <v>1.6999999999999999E-3</v>
      </c>
      <c r="T152" s="540">
        <f>Q152/100</f>
        <v>6.3E-2</v>
      </c>
    </row>
    <row r="153" spans="1:58" ht="35.1" customHeight="1" thickBot="1" x14ac:dyDescent="0.25">
      <c r="A153" s="218"/>
      <c r="B153" s="184"/>
      <c r="C153" s="198"/>
      <c r="D153" s="240"/>
      <c r="E153" s="198"/>
      <c r="F153" s="198"/>
      <c r="G153" s="198"/>
      <c r="H153" s="198"/>
      <c r="I153" s="198"/>
      <c r="J153" s="198"/>
      <c r="K153" s="239"/>
      <c r="L153" s="198"/>
      <c r="M153" s="230"/>
      <c r="P153" s="534"/>
      <c r="Q153" s="535"/>
      <c r="R153" s="536"/>
      <c r="S153" s="536"/>
      <c r="T153" s="537"/>
    </row>
    <row r="154" spans="1:58" ht="35.1" customHeight="1" thickBot="1" x14ac:dyDescent="0.25">
      <c r="A154" s="218"/>
      <c r="B154" s="184"/>
      <c r="C154" s="198"/>
      <c r="D154" s="240"/>
      <c r="E154" s="198"/>
      <c r="F154" s="198"/>
      <c r="G154" s="198"/>
      <c r="H154" s="198"/>
      <c r="I154" s="198"/>
      <c r="J154" s="198"/>
      <c r="K154" s="239"/>
      <c r="L154" s="198"/>
      <c r="M154" s="230"/>
    </row>
    <row r="155" spans="1:58" ht="35.1" customHeight="1" thickBot="1" x14ac:dyDescent="0.25">
      <c r="A155" s="218"/>
      <c r="B155" s="909" t="s">
        <v>140</v>
      </c>
      <c r="C155" s="910"/>
      <c r="D155" s="910"/>
      <c r="E155" s="910"/>
      <c r="F155" s="910"/>
      <c r="G155" s="910"/>
      <c r="H155" s="910"/>
      <c r="I155" s="910"/>
      <c r="J155" s="910"/>
      <c r="K155" s="910"/>
      <c r="L155" s="911"/>
      <c r="M155" s="230"/>
    </row>
    <row r="156" spans="1:58" ht="60" customHeight="1" thickBot="1" x14ac:dyDescent="0.25">
      <c r="A156" s="218"/>
      <c r="B156" s="928" t="s">
        <v>136</v>
      </c>
      <c r="C156" s="184"/>
      <c r="D156" s="246" t="s">
        <v>29</v>
      </c>
      <c r="E156" s="247" t="s">
        <v>190</v>
      </c>
      <c r="F156" s="246" t="s">
        <v>189</v>
      </c>
      <c r="G156" s="246" t="s">
        <v>124</v>
      </c>
      <c r="H156" s="246" t="s">
        <v>173</v>
      </c>
      <c r="I156" s="246" t="s">
        <v>122</v>
      </c>
      <c r="J156" s="246" t="s">
        <v>174</v>
      </c>
      <c r="K156" s="248" t="s">
        <v>123</v>
      </c>
      <c r="L156" s="273" t="s">
        <v>327</v>
      </c>
      <c r="M156" s="230"/>
    </row>
    <row r="157" spans="1:58" ht="35.1" customHeight="1" x14ac:dyDescent="0.25">
      <c r="A157" s="218"/>
      <c r="B157" s="929"/>
      <c r="C157" s="274"/>
      <c r="D157" s="173"/>
      <c r="E157" s="174"/>
      <c r="F157" s="174"/>
      <c r="G157" s="174"/>
      <c r="H157" s="174"/>
      <c r="I157" s="174"/>
      <c r="J157" s="174"/>
      <c r="K157" s="175"/>
      <c r="L157" s="176"/>
      <c r="M157" s="230"/>
    </row>
    <row r="158" spans="1:58" ht="35.1" customHeight="1" thickBot="1" x14ac:dyDescent="0.25">
      <c r="A158" s="218"/>
      <c r="B158" s="930"/>
      <c r="C158" s="394" t="s">
        <v>197</v>
      </c>
      <c r="D158" s="452" t="s">
        <v>195</v>
      </c>
      <c r="E158" s="453">
        <v>63091842</v>
      </c>
      <c r="F158" s="488">
        <v>25</v>
      </c>
      <c r="G158" s="488">
        <v>1.2999999999999999E-3</v>
      </c>
      <c r="H158" s="488">
        <v>0</v>
      </c>
      <c r="I158" s="488">
        <v>8.9999999999999993E-3</v>
      </c>
      <c r="J158" s="453">
        <v>2</v>
      </c>
      <c r="K158" s="489">
        <v>43132</v>
      </c>
      <c r="L158" s="490" t="s">
        <v>237</v>
      </c>
      <c r="M158" s="275"/>
    </row>
    <row r="160" spans="1:58" ht="35.1" customHeight="1" thickBot="1" x14ac:dyDescent="0.25">
      <c r="B160" s="277"/>
      <c r="C160" s="278"/>
      <c r="D160" s="279"/>
      <c r="E160" s="280"/>
      <c r="F160" s="280"/>
      <c r="G160" s="280"/>
      <c r="H160" s="280"/>
      <c r="I160" s="280"/>
      <c r="J160" s="280"/>
      <c r="K160" s="281"/>
      <c r="L160" s="282"/>
      <c r="M160" s="283"/>
    </row>
    <row r="161" spans="2:15" ht="51.75" customHeight="1" thickBot="1" x14ac:dyDescent="0.25">
      <c r="B161" s="491" t="s">
        <v>252</v>
      </c>
      <c r="C161" s="492" t="str">
        <f>D111</f>
        <v>Fabricante</v>
      </c>
      <c r="D161" s="493" t="str">
        <f>E36</f>
        <v>Identificación / Serie</v>
      </c>
      <c r="E161" s="493" t="str">
        <f>S54</f>
        <v>Fecha de Calibración</v>
      </c>
      <c r="F161" s="493" t="str">
        <f>T54</f>
        <v>Trazabilidad y numero</v>
      </c>
      <c r="G161" s="493" t="s">
        <v>3</v>
      </c>
      <c r="H161" s="493" t="s">
        <v>253</v>
      </c>
      <c r="I161" s="493" t="s">
        <v>16</v>
      </c>
      <c r="J161" s="493" t="s">
        <v>278</v>
      </c>
      <c r="K161" s="493" t="s">
        <v>279</v>
      </c>
      <c r="L161" s="493" t="s">
        <v>280</v>
      </c>
      <c r="M161" s="493" t="s">
        <v>282</v>
      </c>
      <c r="N161" s="493" t="s">
        <v>281</v>
      </c>
      <c r="O161" s="494" t="s">
        <v>283</v>
      </c>
    </row>
    <row r="162" spans="2:15" ht="35.1" customHeight="1" thickBot="1" x14ac:dyDescent="0.25">
      <c r="B162" s="321"/>
      <c r="C162" s="322"/>
      <c r="D162" s="322"/>
      <c r="E162" s="322"/>
      <c r="F162" s="322"/>
      <c r="G162" s="322"/>
      <c r="H162" s="322"/>
      <c r="I162" s="322"/>
      <c r="J162" s="322"/>
      <c r="K162" s="322"/>
      <c r="L162" s="322"/>
      <c r="M162" s="322"/>
      <c r="N162" s="322"/>
      <c r="O162" s="320"/>
    </row>
    <row r="163" spans="2:15" ht="39.950000000000003" customHeight="1" x14ac:dyDescent="0.2">
      <c r="B163" s="764" t="str">
        <f>O58</f>
        <v>V-002</v>
      </c>
      <c r="C163" s="556" t="str">
        <f>D56</f>
        <v>Lufft Opus 20</v>
      </c>
      <c r="D163" s="765" t="str">
        <f>E56</f>
        <v>0,23.0714.0802.024 C-I V-002</v>
      </c>
      <c r="E163" s="762" t="str">
        <f>S57</f>
        <v>21/05/2019 / - 23/05/2019 -    15/05/2019</v>
      </c>
      <c r="F163" s="766" t="str">
        <f>T57</f>
        <v>INM  3998- 4006-2313</v>
      </c>
      <c r="G163" s="556">
        <f>P58</f>
        <v>0.3</v>
      </c>
      <c r="H163" s="556">
        <f t="shared" ref="H163:I163" si="0">Q58</f>
        <v>1.7</v>
      </c>
      <c r="I163" s="729">
        <f t="shared" si="0"/>
        <v>0.31</v>
      </c>
      <c r="J163" s="767">
        <f>SLOPE(H56:H58,F56:F58)</f>
        <v>7.6498785212423676E-3</v>
      </c>
      <c r="K163" s="767">
        <f>INTERCEPT(H56:H58,F56:F58)</f>
        <v>-0.21055551907544817</v>
      </c>
      <c r="L163" s="767">
        <f>SLOPE(H59:H61,F59:F61)</f>
        <v>0.13760217983651227</v>
      </c>
      <c r="M163" s="767">
        <f>INTERCEPT(H59:H61,F59:F61)</f>
        <v>-7.9455040871934619</v>
      </c>
      <c r="N163" s="767">
        <f>SLOPE(H62:H64,F62:F64)</f>
        <v>1.5801362733735406E-3</v>
      </c>
      <c r="O163" s="768">
        <f>INTERCEPT(H62:H64,F62:F64)</f>
        <v>-2.0852978673143219</v>
      </c>
    </row>
    <row r="164" spans="2:15" ht="39.950000000000003" customHeight="1" x14ac:dyDescent="0.2">
      <c r="B164" s="769" t="str">
        <f>O90</f>
        <v>M-010</v>
      </c>
      <c r="C164" s="573" t="str">
        <f>D89</f>
        <v>Lufft Opus 20</v>
      </c>
      <c r="D164" s="770" t="str">
        <f>E89</f>
        <v>0,26.0714.0802.024 C-I M-010</v>
      </c>
      <c r="E164" s="763" t="str">
        <f>S89</f>
        <v>14/05/2019- 15/05/2019    15/05/2019</v>
      </c>
      <c r="F164" s="771" t="str">
        <f>T89</f>
        <v>INM 3985 - INM 3987 -   INM 2314</v>
      </c>
      <c r="G164" s="569">
        <f>P90</f>
        <v>0.3</v>
      </c>
      <c r="H164" s="569">
        <f t="shared" ref="H164:I164" si="1">Q90</f>
        <v>1.7</v>
      </c>
      <c r="I164" s="600">
        <f t="shared" si="1"/>
        <v>0.34</v>
      </c>
      <c r="J164" s="772">
        <f>SLOPE(H89:H91,F89:F91)</f>
        <v>3.6000822875951452E-2</v>
      </c>
      <c r="K164" s="772">
        <f>INTERCEPT(H89:H91,F89:F91)</f>
        <v>-0.76495234176781179</v>
      </c>
      <c r="L164" s="772">
        <f>SLOPE(H92:H94,F92:F94)</f>
        <v>0.14610357623723358</v>
      </c>
      <c r="M164" s="772">
        <f>INTERCEPT(H92:H94,F92:F94)</f>
        <v>-8.5658927457226355</v>
      </c>
      <c r="N164" s="772">
        <f>SLOPE(H95:H97,F95:F97)</f>
        <v>1.1102903418968183E-3</v>
      </c>
      <c r="O164" s="773">
        <f>INTERCEPT(H95:H97,F95:F97)</f>
        <v>-1.6983583226282657</v>
      </c>
    </row>
    <row r="165" spans="2:15" ht="39.950000000000003" customHeight="1" x14ac:dyDescent="0.2">
      <c r="B165" s="769" t="str">
        <f>O101</f>
        <v>M-011</v>
      </c>
      <c r="C165" s="573" t="str">
        <f>D100</f>
        <v>Lufft Opus 20</v>
      </c>
      <c r="D165" s="770" t="str">
        <f>E100</f>
        <v>0,22.0714.0802.024</v>
      </c>
      <c r="E165" s="763" t="str">
        <f>S100</f>
        <v>14/05/2019 -/  15/05/2019 -   15/05/2019</v>
      </c>
      <c r="F165" s="771" t="str">
        <f>T100</f>
        <v>INM-3986-INM 3988-INM 2315</v>
      </c>
      <c r="G165" s="600">
        <f>P101</f>
        <v>0.3</v>
      </c>
      <c r="H165" s="600">
        <f t="shared" ref="H165:I165" si="2">Q101</f>
        <v>1.7</v>
      </c>
      <c r="I165" s="600">
        <f t="shared" si="2"/>
        <v>0.11</v>
      </c>
      <c r="J165" s="772">
        <f>SLOPE(H100:H102,F100:F102)</f>
        <v>1.3789480596230877E-2</v>
      </c>
      <c r="K165" s="772">
        <f>INTERCEPT(H100:H102,F100:F102)</f>
        <v>-0.31945630047934864</v>
      </c>
      <c r="L165" s="772">
        <f>SLOPE(H103:H105,F103:F105)</f>
        <v>0.15265797836413364</v>
      </c>
      <c r="M165" s="772">
        <f>INTERCEPT(H103:H105,F103:F105)</f>
        <v>-8.8239788291829537</v>
      </c>
      <c r="N165" s="772">
        <f>SLOPE(H106:H108,F106:F108)</f>
        <v>2.5813149339457058E-3</v>
      </c>
      <c r="O165" s="773">
        <f>INTERCEPT(H106:H108,F106:F108)</f>
        <v>-2.8012761658278418</v>
      </c>
    </row>
    <row r="166" spans="2:15" ht="39.950000000000003" customHeight="1" x14ac:dyDescent="0.2">
      <c r="B166" s="769" t="str">
        <f>O68</f>
        <v xml:space="preserve">M-012  </v>
      </c>
      <c r="C166" s="573" t="str">
        <f>D67</f>
        <v>Lufft Opus 20</v>
      </c>
      <c r="D166" s="770" t="str">
        <f>E67</f>
        <v>19506160802033 C-I M-012</v>
      </c>
      <c r="E166" s="763" t="str">
        <f>S67</f>
        <v>21/05/2019 /- 23/05/2019 -/  02/05/2019</v>
      </c>
      <c r="F166" s="771" t="str">
        <f>T67</f>
        <v>INM-3997, INM 4005 - INM 2316</v>
      </c>
      <c r="G166" s="600">
        <f>P68</f>
        <v>0.4</v>
      </c>
      <c r="H166" s="600">
        <f t="shared" ref="H166:I166" si="3">Q68</f>
        <v>1.7</v>
      </c>
      <c r="I166" s="600">
        <f t="shared" si="3"/>
        <v>0.56999999999999995</v>
      </c>
      <c r="J166" s="772">
        <f>SLOPE(H67:H69,F67:F69)</f>
        <v>2.7153152443586816E-2</v>
      </c>
      <c r="K166" s="772">
        <f>INTERCEPT(H67:H69,F67:F69)</f>
        <v>-0.60311109360847481</v>
      </c>
      <c r="L166" s="772">
        <f>SLOPE(H70:H72,F70:F72)</f>
        <v>0.12702668198646755</v>
      </c>
      <c r="M166" s="772">
        <f>INTERCEPT(H70:H72,F70:F72)</f>
        <v>-6.9481807736499448</v>
      </c>
      <c r="N166" s="772">
        <f>SLOPE(H73:H75,F73:F75)</f>
        <v>1.9899325989336312E-3</v>
      </c>
      <c r="O166" s="773">
        <f>INTERCEPT(H73:H75,F73:F75)</f>
        <v>-2.4093630913706812</v>
      </c>
    </row>
    <row r="167" spans="2:15" ht="39.950000000000003" customHeight="1" thickBot="1" x14ac:dyDescent="0.25">
      <c r="B167" s="774" t="str">
        <f>O79</f>
        <v xml:space="preserve">M-013  </v>
      </c>
      <c r="C167" s="571" t="str">
        <f>D78</f>
        <v>Lufft Opus 20</v>
      </c>
      <c r="D167" s="775" t="str">
        <f>E78</f>
        <v>19406160802033 C-I M-013</v>
      </c>
      <c r="E167" s="776" t="str">
        <f>S78</f>
        <v>2019-09-24 - / 2019-09-25 -    2019-08-25</v>
      </c>
      <c r="F167" s="777" t="str">
        <f>T78</f>
        <v>INM 4216 - INM 4217 -  INM 2346</v>
      </c>
      <c r="G167" s="575">
        <f>P79</f>
        <v>0.3</v>
      </c>
      <c r="H167" s="575">
        <f t="shared" ref="H167:I167" si="4">Q79</f>
        <v>1.7</v>
      </c>
      <c r="I167" s="575">
        <f t="shared" si="4"/>
        <v>0.28999999999999998</v>
      </c>
      <c r="J167" s="778">
        <f>SLOPE(H78:H80,F78:F80)</f>
        <v>1.3499905595065769E-2</v>
      </c>
      <c r="K167" s="778">
        <f>INTERCEPT(H78:H80,F78:F80)</f>
        <v>-0.31364780665869468</v>
      </c>
      <c r="L167" s="778">
        <f>SLOPE(H81:H83,F81:F83)</f>
        <v>0.101903287496585</v>
      </c>
      <c r="M167" s="778">
        <f>INTERCEPT(H81:H83,F81:F83)</f>
        <v>-5.6461160185775423</v>
      </c>
      <c r="N167" s="778">
        <f>SLOPE(H84:H86,F84:F86)</f>
        <v>1.1125130090065254E-3</v>
      </c>
      <c r="O167" s="779">
        <f>INTERCEPT(H84:H86,F84:F86)</f>
        <v>-1.8509982843560584</v>
      </c>
    </row>
    <row r="229" spans="74:77" ht="35.1" customHeight="1" x14ac:dyDescent="0.25">
      <c r="BV229" s="194"/>
      <c r="BW229" s="194"/>
      <c r="BX229" s="194"/>
      <c r="BY229" s="194"/>
    </row>
    <row r="230" spans="74:77" ht="35.1" customHeight="1" x14ac:dyDescent="0.25">
      <c r="BV230" s="194"/>
      <c r="BW230" s="194"/>
      <c r="BX230" s="194"/>
      <c r="BY230" s="194"/>
    </row>
    <row r="231" spans="74:77" ht="35.1" customHeight="1" x14ac:dyDescent="0.25">
      <c r="BV231" s="194"/>
      <c r="BW231" s="194"/>
      <c r="BX231" s="194"/>
      <c r="BY231" s="194"/>
    </row>
    <row r="232" spans="74:77" ht="35.1" customHeight="1" x14ac:dyDescent="0.25">
      <c r="BV232" s="194"/>
      <c r="BW232" s="194"/>
      <c r="BX232" s="194"/>
      <c r="BY232" s="194"/>
    </row>
  </sheetData>
  <sheetProtection algorithmName="SHA-512" hashValue="AznIy2d8+P/7djvyiDy4yFagVfZDFCuFD3QPa0OJjqQbLJS8rCcBm3lxU7TW5ZP70vSHieYEqrosB4+vyuvTTQ==" saltValue="dr75DG1v2iiAuf3r5VixKg==" spinCount="100000" sheet="1" objects="1" scenarios="1"/>
  <dataConsolidate/>
  <mergeCells count="143">
    <mergeCell ref="D5:J5"/>
    <mergeCell ref="T35:V35"/>
    <mergeCell ref="E1:V1"/>
    <mergeCell ref="T37:T41"/>
    <mergeCell ref="T42:V42"/>
    <mergeCell ref="T44:T49"/>
    <mergeCell ref="T28:V28"/>
    <mergeCell ref="V30:V31"/>
    <mergeCell ref="S30:S31"/>
    <mergeCell ref="T30:T31"/>
    <mergeCell ref="Q8:U8"/>
    <mergeCell ref="S9:U9"/>
    <mergeCell ref="P7:U7"/>
    <mergeCell ref="Q9:R9"/>
    <mergeCell ref="T14:V14"/>
    <mergeCell ref="B35:L35"/>
    <mergeCell ref="B28:L28"/>
    <mergeCell ref="B21:M21"/>
    <mergeCell ref="B11:N12"/>
    <mergeCell ref="L38:L42"/>
    <mergeCell ref="B29:B32"/>
    <mergeCell ref="B44:B48"/>
    <mergeCell ref="B38:B42"/>
    <mergeCell ref="D38:D42"/>
    <mergeCell ref="P145:S145"/>
    <mergeCell ref="P146:S146"/>
    <mergeCell ref="D146:D152"/>
    <mergeCell ref="B130:B132"/>
    <mergeCell ref="A56:B58"/>
    <mergeCell ref="C56:C64"/>
    <mergeCell ref="D56:D64"/>
    <mergeCell ref="E56:E64"/>
    <mergeCell ref="J56:J58"/>
    <mergeCell ref="K56:K58"/>
    <mergeCell ref="L56:L58"/>
    <mergeCell ref="A62:B64"/>
    <mergeCell ref="A59:B61"/>
    <mergeCell ref="L78:L80"/>
    <mergeCell ref="S89:S91"/>
    <mergeCell ref="A67:B69"/>
    <mergeCell ref="C67:C75"/>
    <mergeCell ref="D67:D75"/>
    <mergeCell ref="E67:E75"/>
    <mergeCell ref="J67:J69"/>
    <mergeCell ref="A73:B75"/>
    <mergeCell ref="J73:J75"/>
    <mergeCell ref="K73:K75"/>
    <mergeCell ref="O68:O69"/>
    <mergeCell ref="A103:B105"/>
    <mergeCell ref="K92:K94"/>
    <mergeCell ref="A84:B86"/>
    <mergeCell ref="K84:K86"/>
    <mergeCell ref="E89:E97"/>
    <mergeCell ref="B156:B158"/>
    <mergeCell ref="B146:B152"/>
    <mergeCell ref="B138:B144"/>
    <mergeCell ref="B135:L135"/>
    <mergeCell ref="B129:L129"/>
    <mergeCell ref="B155:L155"/>
    <mergeCell ref="D138:D144"/>
    <mergeCell ref="B110:M110"/>
    <mergeCell ref="K70:K72"/>
    <mergeCell ref="A89:B91"/>
    <mergeCell ref="L73:L75"/>
    <mergeCell ref="L84:L86"/>
    <mergeCell ref="J84:J86"/>
    <mergeCell ref="A95:B97"/>
    <mergeCell ref="A81:B83"/>
    <mergeCell ref="J81:J83"/>
    <mergeCell ref="K81:K83"/>
    <mergeCell ref="L81:L83"/>
    <mergeCell ref="D89:D97"/>
    <mergeCell ref="O119:R119"/>
    <mergeCell ref="B120:B127"/>
    <mergeCell ref="B111:B117"/>
    <mergeCell ref="O120:P120"/>
    <mergeCell ref="L70:L72"/>
    <mergeCell ref="A78:B80"/>
    <mergeCell ref="C89:C97"/>
    <mergeCell ref="O101:O102"/>
    <mergeCell ref="K100:K102"/>
    <mergeCell ref="L100:L102"/>
    <mergeCell ref="O90:O91"/>
    <mergeCell ref="K89:K91"/>
    <mergeCell ref="L89:L91"/>
    <mergeCell ref="A100:B102"/>
    <mergeCell ref="C100:C108"/>
    <mergeCell ref="D100:D108"/>
    <mergeCell ref="B119:L119"/>
    <mergeCell ref="A106:B108"/>
    <mergeCell ref="J106:J108"/>
    <mergeCell ref="K106:K108"/>
    <mergeCell ref="L106:L108"/>
    <mergeCell ref="A92:B94"/>
    <mergeCell ref="J92:J94"/>
    <mergeCell ref="A70:B72"/>
    <mergeCell ref="U111:V111"/>
    <mergeCell ref="U109:V109"/>
    <mergeCell ref="S100:S102"/>
    <mergeCell ref="C78:C86"/>
    <mergeCell ref="D78:D86"/>
    <mergeCell ref="E78:E86"/>
    <mergeCell ref="J78:J80"/>
    <mergeCell ref="J95:J97"/>
    <mergeCell ref="K95:K97"/>
    <mergeCell ref="L95:L97"/>
    <mergeCell ref="T100:T102"/>
    <mergeCell ref="S78:S80"/>
    <mergeCell ref="J103:J105"/>
    <mergeCell ref="K103:K105"/>
    <mergeCell ref="L103:L105"/>
    <mergeCell ref="T78:T80"/>
    <mergeCell ref="O79:O80"/>
    <mergeCell ref="L92:L94"/>
    <mergeCell ref="E100:E108"/>
    <mergeCell ref="J100:J102"/>
    <mergeCell ref="P110:S110"/>
    <mergeCell ref="P109:S109"/>
    <mergeCell ref="T89:T91"/>
    <mergeCell ref="D44:D48"/>
    <mergeCell ref="S67:S69"/>
    <mergeCell ref="C53:T53"/>
    <mergeCell ref="O54:O55"/>
    <mergeCell ref="P54:R55"/>
    <mergeCell ref="S54:S55"/>
    <mergeCell ref="T54:T55"/>
    <mergeCell ref="S57:S59"/>
    <mergeCell ref="J89:J91"/>
    <mergeCell ref="C51:T52"/>
    <mergeCell ref="J59:J61"/>
    <mergeCell ref="K59:K61"/>
    <mergeCell ref="K62:K64"/>
    <mergeCell ref="J62:J64"/>
    <mergeCell ref="L62:L64"/>
    <mergeCell ref="T57:T59"/>
    <mergeCell ref="O58:O59"/>
    <mergeCell ref="L59:L61"/>
    <mergeCell ref="T67:T69"/>
    <mergeCell ref="K78:K80"/>
    <mergeCell ref="L44:L48"/>
    <mergeCell ref="K67:K69"/>
    <mergeCell ref="L67:L69"/>
    <mergeCell ref="J70:J72"/>
  </mergeCells>
  <dataValidations count="2">
    <dataValidation type="list" allowBlank="1" showInputMessage="1" showErrorMessage="1" sqref="H14">
      <formula1>$P$112:$P$116</formula1>
    </dataValidation>
    <dataValidation type="list" allowBlank="1" showInputMessage="1" showErrorMessage="1" sqref="J14">
      <formula1>$U$113:$U$115</formula1>
    </dataValidation>
  </dataValidations>
  <pageMargins left="0.70866141732283472" right="0.70866141732283472" top="0.74803149606299213" bottom="0.74803149606299213" header="0.31496062992125984" footer="0.31496062992125984"/>
  <pageSetup scale="10" pageOrder="overThenDown" orientation="portrait" horizontalDpi="4294967293" r:id="rId1"/>
  <rowBreaks count="2" manualBreakCount="2">
    <brk id="50" max="21" man="1"/>
    <brk id="108" max="21" man="1"/>
  </rowBreaks>
  <ignoredErrors>
    <ignoredError sqref="P58:R58 P68:R68 P79:R79 P90:R90 P101:R101 J163:J167 K163:K167 L163:L167 M163:M167 N163:N167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66CC"/>
  </sheetPr>
  <dimension ref="A1:CL142"/>
  <sheetViews>
    <sheetView showGridLines="0" tabSelected="1" view="pageBreakPreview" topLeftCell="H1" zoomScale="70" zoomScaleNormal="40" zoomScaleSheetLayoutView="70" workbookViewId="0">
      <selection activeCell="I8" sqref="I8"/>
    </sheetView>
  </sheetViews>
  <sheetFormatPr baseColWidth="10" defaultRowHeight="14.25" x14ac:dyDescent="0.2"/>
  <cols>
    <col min="1" max="1" width="20.7109375" style="54" customWidth="1"/>
    <col min="2" max="2" width="18" style="54" customWidth="1"/>
    <col min="3" max="3" width="14.5703125" style="54" customWidth="1"/>
    <col min="4" max="4" width="15.28515625" style="54" customWidth="1"/>
    <col min="5" max="5" width="14.28515625" style="54" customWidth="1"/>
    <col min="6" max="6" width="11.5703125" style="54" customWidth="1"/>
    <col min="7" max="7" width="13.140625" style="54" customWidth="1"/>
    <col min="8" max="8" width="12.7109375" style="54" customWidth="1"/>
    <col min="9" max="9" width="18.5703125" style="54" customWidth="1"/>
    <col min="10" max="11" width="12.7109375" style="54" customWidth="1"/>
    <col min="12" max="12" width="17.42578125" style="54" customWidth="1"/>
    <col min="13" max="13" width="17.140625" style="54" customWidth="1"/>
    <col min="14" max="14" width="13.7109375" style="54" customWidth="1"/>
    <col min="15" max="15" width="21" style="54" customWidth="1"/>
    <col min="16" max="16" width="13" style="54" customWidth="1"/>
    <col min="17" max="17" width="13.5703125" style="54" customWidth="1"/>
    <col min="18" max="18" width="11.5703125" style="54" customWidth="1"/>
    <col min="19" max="24" width="11.42578125" style="54"/>
    <col min="25" max="25" width="11.7109375" style="54" customWidth="1"/>
    <col min="26" max="16384" width="11.42578125" style="54"/>
  </cols>
  <sheetData>
    <row r="1" spans="1:19" s="2" customFormat="1" ht="75" customHeight="1" thickBot="1" x14ac:dyDescent="0.3">
      <c r="A1" s="1050"/>
      <c r="B1" s="1051"/>
      <c r="C1" s="1"/>
      <c r="D1" s="1052" t="s">
        <v>395</v>
      </c>
      <c r="E1" s="1053"/>
      <c r="F1" s="1053"/>
      <c r="G1" s="1053"/>
      <c r="H1" s="1053"/>
      <c r="I1" s="1053"/>
      <c r="J1" s="1053"/>
      <c r="K1" s="1053"/>
      <c r="L1" s="1053"/>
      <c r="M1" s="1053"/>
      <c r="N1" s="1053"/>
      <c r="O1" s="1053"/>
      <c r="P1" s="1053"/>
      <c r="Q1" s="1053"/>
      <c r="R1" s="1054"/>
      <c r="S1" s="551"/>
    </row>
    <row r="2" spans="1:19" s="6" customFormat="1" ht="5.0999999999999996" customHeight="1" thickBot="1" x14ac:dyDescent="0.3">
      <c r="A2" s="3"/>
      <c r="B2" s="3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spans="1:19" s="7" customFormat="1" ht="30" customHeight="1" thickBot="1" x14ac:dyDescent="0.3">
      <c r="A3" s="61" t="s">
        <v>34</v>
      </c>
      <c r="B3" s="553" t="e">
        <f>VLOOKUP($S3,'DATOS }'!$D$7:$N$19,2,FALSE)</f>
        <v>#N/A</v>
      </c>
      <c r="C3" s="783" t="s">
        <v>396</v>
      </c>
      <c r="D3" s="1055" t="e">
        <f>VLOOKUP($S$3,'DATOS }'!$D$7:$N$19,3,FALSE)</f>
        <v>#N/A</v>
      </c>
      <c r="E3" s="1056"/>
      <c r="F3" s="62" t="s">
        <v>275</v>
      </c>
      <c r="G3" s="1057" t="e">
        <f>VLOOKUP($S$3,'DATOS }'!$D$7:$N$19,4,FALSE)</f>
        <v>#N/A</v>
      </c>
      <c r="H3" s="1057"/>
      <c r="I3" s="783" t="s">
        <v>397</v>
      </c>
      <c r="J3" s="1057" t="e">
        <f>VLOOKUP($S$3,'DATOS }'!$D$7:$N$19,5,FALSE)</f>
        <v>#N/A</v>
      </c>
      <c r="K3" s="1057"/>
      <c r="L3" s="783" t="s">
        <v>398</v>
      </c>
      <c r="M3" s="1055" t="e">
        <f>VLOOKUP($S$3,'DATOS }'!$D$7:$N$19,6,FALSE)</f>
        <v>#N/A</v>
      </c>
      <c r="N3" s="1056"/>
      <c r="O3" s="784" t="s">
        <v>399</v>
      </c>
      <c r="P3" s="1057" t="e">
        <f>VLOOKUP($S$3,'DATOS }'!$D$7:$N$19,7,FALSE)</f>
        <v>#N/A</v>
      </c>
      <c r="Q3" s="1057"/>
      <c r="R3" s="1058"/>
      <c r="S3" s="139"/>
    </row>
    <row r="4" spans="1:19" s="7" customFormat="1" ht="5.0999999999999996" customHeight="1" thickBot="1" x14ac:dyDescent="0.3"/>
    <row r="5" spans="1:19" s="7" customFormat="1" ht="30" customHeight="1" thickBot="1" x14ac:dyDescent="0.3">
      <c r="A5" s="1010" t="s">
        <v>35</v>
      </c>
      <c r="B5" s="1011"/>
      <c r="C5" s="1011"/>
      <c r="D5" s="1011"/>
      <c r="E5" s="1011"/>
      <c r="F5" s="1011"/>
      <c r="G5" s="1011"/>
      <c r="H5" s="1011"/>
      <c r="I5" s="1011"/>
      <c r="J5" s="1011"/>
      <c r="K5" s="1011"/>
      <c r="L5" s="1011"/>
      <c r="M5" s="1011"/>
      <c r="N5" s="1011"/>
      <c r="O5" s="1011"/>
      <c r="P5" s="1011"/>
      <c r="Q5" s="1011"/>
      <c r="R5" s="1012"/>
    </row>
    <row r="6" spans="1:19" s="2" customFormat="1" ht="50.1" customHeight="1" thickBot="1" x14ac:dyDescent="0.3">
      <c r="A6" s="670" t="s">
        <v>14</v>
      </c>
      <c r="B6" s="665" t="s">
        <v>125</v>
      </c>
      <c r="C6" s="140" t="s">
        <v>127</v>
      </c>
      <c r="D6" s="140" t="s">
        <v>36</v>
      </c>
      <c r="E6" s="140" t="s">
        <v>124</v>
      </c>
      <c r="F6" s="140" t="s">
        <v>36</v>
      </c>
      <c r="G6" s="140" t="s">
        <v>126</v>
      </c>
      <c r="H6" s="140" t="s">
        <v>36</v>
      </c>
      <c r="I6" s="140" t="s">
        <v>122</v>
      </c>
      <c r="J6" s="140" t="s">
        <v>36</v>
      </c>
      <c r="K6" s="141" t="s">
        <v>37</v>
      </c>
      <c r="L6" s="140" t="s">
        <v>36</v>
      </c>
      <c r="M6" s="140" t="s">
        <v>276</v>
      </c>
      <c r="N6" s="140" t="s">
        <v>36</v>
      </c>
      <c r="O6" s="140" t="s">
        <v>128</v>
      </c>
      <c r="P6" s="140" t="s">
        <v>123</v>
      </c>
      <c r="Q6" s="1013" t="s">
        <v>142</v>
      </c>
      <c r="R6" s="1014"/>
    </row>
    <row r="7" spans="1:19" s="2" customFormat="1" ht="29.25" customHeight="1" thickBot="1" x14ac:dyDescent="0.3">
      <c r="A7" s="671" t="s">
        <v>1</v>
      </c>
      <c r="B7" s="666" t="e">
        <f>VLOOKUP(S7,'DATOS }'!C31:K33,3,FALSE)</f>
        <v>#N/A</v>
      </c>
      <c r="C7" s="75" t="e">
        <f>VLOOKUP(S7,'DATOS }'!C31:K33,4,FALSE)</f>
        <v>#N/A</v>
      </c>
      <c r="D7" s="76" t="s">
        <v>4</v>
      </c>
      <c r="E7" s="77" t="e">
        <f>VLOOKUP(S7,'DATOS }'!C31:K33,5,FALSE)</f>
        <v>#N/A</v>
      </c>
      <c r="F7" s="76" t="s">
        <v>4</v>
      </c>
      <c r="G7" s="75" t="e">
        <f>VLOOKUP(S7,'DATOS }'!C31:K33,6,FALSE)</f>
        <v>#N/A</v>
      </c>
      <c r="H7" s="76" t="s">
        <v>38</v>
      </c>
      <c r="I7" s="724" t="e">
        <f>VLOOKUP(S7,'DATOS }'!C31:K33,7,FALSE)</f>
        <v>#N/A</v>
      </c>
      <c r="J7" s="76" t="s">
        <v>4</v>
      </c>
      <c r="K7" s="745" t="e">
        <f>SQRT((I7*0.5))^2+((('DATOS }'!T30*0.5)+(I7*0.5))/2)^2/SQRT(12)</f>
        <v>#N/A</v>
      </c>
      <c r="L7" s="76" t="s">
        <v>4</v>
      </c>
      <c r="M7" s="656" t="e">
        <f t="shared" ref="M7:M10" si="0">SQRT((I7/2)^2+(K7)^2)</f>
        <v>#N/A</v>
      </c>
      <c r="N7" s="76" t="s">
        <v>4</v>
      </c>
      <c r="O7" s="77" t="e">
        <f>VLOOKUP(S7,'DATOS }'!C31:K33,8,FALSE)</f>
        <v>#N/A</v>
      </c>
      <c r="P7" s="82" t="e">
        <f>VLOOKUP(S7,'DATOS }'!C31:K33,9,FALSE)</f>
        <v>#N/A</v>
      </c>
      <c r="Q7" s="78"/>
      <c r="R7" s="142"/>
      <c r="S7" s="162"/>
    </row>
    <row r="8" spans="1:19" s="2" customFormat="1" ht="30" customHeight="1" x14ac:dyDescent="0.25">
      <c r="A8" s="1015" t="s">
        <v>39</v>
      </c>
      <c r="B8" s="667" t="e">
        <f>VLOOKUP(S8,'DATOS }'!$C$39:$K$48,3,FALSE)</f>
        <v>#N/A</v>
      </c>
      <c r="C8" s="79" t="e">
        <f>VLOOKUP(S8,'DATOS }'!$C$37:$K$50,4,FALSE)</f>
        <v>#N/A</v>
      </c>
      <c r="D8" s="504" t="s">
        <v>3</v>
      </c>
      <c r="E8" s="79" t="e">
        <f>VLOOKUP(S8,'DATOS }'!$C$37:$K$50,5,FALSE)</f>
        <v>#N/A</v>
      </c>
      <c r="F8" s="80" t="s">
        <v>3</v>
      </c>
      <c r="G8" s="79" t="e">
        <f>VLOOKUP(S8,'DATOS }'!$C$37:$K$50,6,FALSE)</f>
        <v>#N/A</v>
      </c>
      <c r="H8" s="80" t="s">
        <v>3</v>
      </c>
      <c r="I8" s="79" t="e">
        <f>VLOOKUP(S8,'DATOS }'!$C$37:$K$50,7,FALSE)</f>
        <v>#N/A</v>
      </c>
      <c r="J8" s="80" t="s">
        <v>3</v>
      </c>
      <c r="K8" s="728" t="e">
        <f t="shared" ref="K8:K17" si="1">(I8/2)/SQRT(12)</f>
        <v>#N/A</v>
      </c>
      <c r="L8" s="80" t="s">
        <v>3</v>
      </c>
      <c r="M8" s="656" t="e">
        <f t="shared" si="0"/>
        <v>#N/A</v>
      </c>
      <c r="N8" s="80" t="s">
        <v>3</v>
      </c>
      <c r="O8" s="81" t="e">
        <f>VLOOKUP(S8,'DATOS }'!$C$37:$K$50,8,FALSE)</f>
        <v>#N/A</v>
      </c>
      <c r="P8" s="82" t="e">
        <f>VLOOKUP(S8,'DATOS }'!$C$37:$K$50,9,FALSE)</f>
        <v>#N/A</v>
      </c>
      <c r="Q8" s="8"/>
      <c r="R8" s="143"/>
      <c r="S8" s="361"/>
    </row>
    <row r="9" spans="1:19" s="2" customFormat="1" ht="30" customHeight="1" x14ac:dyDescent="0.25">
      <c r="A9" s="1016"/>
      <c r="B9" s="667" t="e">
        <f>VLOOKUP(S9,'DATOS }'!$C$39:$K$48,3,FALSE)</f>
        <v>#N/A</v>
      </c>
      <c r="C9" s="79" t="e">
        <f>VLOOKUP(S9,'DATOS }'!$C$37:$K$50,4,FALSE)</f>
        <v>#N/A</v>
      </c>
      <c r="D9" s="504" t="s">
        <v>3</v>
      </c>
      <c r="E9" s="79" t="e">
        <f>VLOOKUP(S9,'DATOS }'!$C$37:$K$50,5,FALSE)</f>
        <v>#N/A</v>
      </c>
      <c r="F9" s="80" t="s">
        <v>3</v>
      </c>
      <c r="G9" s="79" t="e">
        <f>VLOOKUP(S9,'DATOS }'!$C$37:$K$50,6,FALSE)</f>
        <v>#N/A</v>
      </c>
      <c r="H9" s="80" t="s">
        <v>3</v>
      </c>
      <c r="I9" s="79" t="e">
        <f>VLOOKUP(S9,'DATOS }'!$C$37:$K$50,7,FALSE)</f>
        <v>#N/A</v>
      </c>
      <c r="J9" s="80" t="s">
        <v>3</v>
      </c>
      <c r="K9" s="653" t="e">
        <f t="shared" si="1"/>
        <v>#N/A</v>
      </c>
      <c r="L9" s="80" t="s">
        <v>3</v>
      </c>
      <c r="M9" s="656" t="e">
        <f t="shared" si="0"/>
        <v>#N/A</v>
      </c>
      <c r="N9" s="80" t="s">
        <v>3</v>
      </c>
      <c r="O9" s="81" t="e">
        <f>VLOOKUP(S9,'DATOS }'!$C$37:$K$50,8,FALSE)</f>
        <v>#N/A</v>
      </c>
      <c r="P9" s="82" t="e">
        <f>VLOOKUP(S9,'DATOS }'!$C$37:$K$50,9,FALSE)</f>
        <v>#N/A</v>
      </c>
      <c r="Q9" s="83"/>
      <c r="R9" s="552"/>
      <c r="S9" s="169"/>
    </row>
    <row r="10" spans="1:19" s="2" customFormat="1" ht="30" customHeight="1" x14ac:dyDescent="0.25">
      <c r="A10" s="1016"/>
      <c r="B10" s="667" t="e">
        <f>VLOOKUP(S10,'DATOS }'!$C$39:$K$48,3,FALSE)</f>
        <v>#N/A</v>
      </c>
      <c r="C10" s="79" t="e">
        <f>VLOOKUP(S10,'DATOS }'!$C$37:$K$50,4,FALSE)</f>
        <v>#N/A</v>
      </c>
      <c r="D10" s="504" t="s">
        <v>3</v>
      </c>
      <c r="E10" s="79" t="e">
        <f>VLOOKUP(S10,'DATOS }'!$C$37:$K$50,5,FALSE)</f>
        <v>#N/A</v>
      </c>
      <c r="F10" s="80" t="s">
        <v>185</v>
      </c>
      <c r="G10" s="79" t="e">
        <f>VLOOKUP(S10,'DATOS }'!$C$37:$K$50,6,FALSE)</f>
        <v>#N/A</v>
      </c>
      <c r="H10" s="80" t="s">
        <v>3</v>
      </c>
      <c r="I10" s="652" t="e">
        <f>VLOOKUP(S10,'DATOS }'!$C$37:$K$50,7,FALSE)</f>
        <v>#N/A</v>
      </c>
      <c r="J10" s="80" t="s">
        <v>3</v>
      </c>
      <c r="K10" s="653" t="e">
        <f t="shared" si="1"/>
        <v>#N/A</v>
      </c>
      <c r="L10" s="80" t="s">
        <v>3</v>
      </c>
      <c r="M10" s="656" t="e">
        <f t="shared" si="0"/>
        <v>#N/A</v>
      </c>
      <c r="N10" s="80" t="s">
        <v>3</v>
      </c>
      <c r="O10" s="81" t="e">
        <f>VLOOKUP(S10,'DATOS }'!$C$37:$K$50,8,FALSE)</f>
        <v>#N/A</v>
      </c>
      <c r="P10" s="82" t="e">
        <f>VLOOKUP(S10,'DATOS }'!$C$37:$K$50,9,FALSE)</f>
        <v>#N/A</v>
      </c>
      <c r="Q10" s="83"/>
      <c r="R10" s="143"/>
      <c r="S10" s="169"/>
    </row>
    <row r="11" spans="1:19" s="6" customFormat="1" ht="30" customHeight="1" x14ac:dyDescent="0.25">
      <c r="A11" s="1016"/>
      <c r="B11" s="667" t="e">
        <f>VLOOKUP(S11,'DATOS }'!$C$37:$K$50,3,FALSE)</f>
        <v>#N/A</v>
      </c>
      <c r="C11" s="79" t="e">
        <f>VLOOKUP(S11,'DATOS }'!$C$37:$K$50,4,FALSE)</f>
        <v>#N/A</v>
      </c>
      <c r="D11" s="504" t="s">
        <v>3</v>
      </c>
      <c r="E11" s="79" t="e">
        <f>VLOOKUP(S11,'DATOS }'!$C$37:$K$50,5,FALSE)</f>
        <v>#N/A</v>
      </c>
      <c r="F11" s="80" t="s">
        <v>185</v>
      </c>
      <c r="G11" s="79" t="e">
        <f>VLOOKUP(S11,'DATOS }'!$C$37:$K$50,6,FALSE)</f>
        <v>#N/A</v>
      </c>
      <c r="H11" s="80" t="s">
        <v>3</v>
      </c>
      <c r="I11" s="79" t="e">
        <f>VLOOKUP(S11,'DATOS }'!$C$37:$K$50,7,FALSE)</f>
        <v>#N/A</v>
      </c>
      <c r="J11" s="80" t="s">
        <v>3</v>
      </c>
      <c r="K11" s="653" t="e">
        <f t="shared" si="1"/>
        <v>#N/A</v>
      </c>
      <c r="L11" s="80" t="s">
        <v>3</v>
      </c>
      <c r="M11" s="656" t="e">
        <f t="shared" ref="M11:M15" si="2">SQRT((I11/2)^2+(K11)^2)</f>
        <v>#N/A</v>
      </c>
      <c r="N11" s="80" t="s">
        <v>3</v>
      </c>
      <c r="O11" s="81" t="e">
        <f>VLOOKUP(S11,'DATOS }'!$C$37:$K$50,8,FALSE)</f>
        <v>#N/A</v>
      </c>
      <c r="P11" s="82" t="e">
        <f>VLOOKUP(S11,'DATOS }'!$C$37:$K$50,9,FALSE)</f>
        <v>#N/A</v>
      </c>
      <c r="Q11" s="83"/>
      <c r="R11" s="663"/>
      <c r="S11" s="169"/>
    </row>
    <row r="12" spans="1:19" s="6" customFormat="1" ht="30" customHeight="1" thickBot="1" x14ac:dyDescent="0.3">
      <c r="A12" s="1017"/>
      <c r="B12" s="667" t="e">
        <f>VLOOKUP(S12,'DATOS }'!$C$37:$K$50,3,FALSE)</f>
        <v>#N/A</v>
      </c>
      <c r="C12" s="79" t="e">
        <f>VLOOKUP(S12,'DATOS }'!$C$37:$K$50,4,FALSE)</f>
        <v>#N/A</v>
      </c>
      <c r="D12" s="504" t="s">
        <v>3</v>
      </c>
      <c r="E12" s="79" t="e">
        <f>VLOOKUP(S12,'DATOS }'!$C$37:$K$50,5,FALSE)</f>
        <v>#N/A</v>
      </c>
      <c r="F12" s="80" t="s">
        <v>185</v>
      </c>
      <c r="G12" s="79" t="e">
        <f>VLOOKUP(S12,'DATOS }'!$C$37:$K$50,6,FALSE)</f>
        <v>#N/A</v>
      </c>
      <c r="H12" s="80" t="s">
        <v>3</v>
      </c>
      <c r="I12" s="79" t="e">
        <f>VLOOKUP(S12,'DATOS }'!$C$37:$K$50,7,FALSE)</f>
        <v>#N/A</v>
      </c>
      <c r="J12" s="80" t="s">
        <v>3</v>
      </c>
      <c r="K12" s="653" t="e">
        <f t="shared" si="1"/>
        <v>#N/A</v>
      </c>
      <c r="L12" s="80" t="s">
        <v>3</v>
      </c>
      <c r="M12" s="656" t="e">
        <f t="shared" si="2"/>
        <v>#N/A</v>
      </c>
      <c r="N12" s="80" t="s">
        <v>3</v>
      </c>
      <c r="O12" s="81" t="e">
        <f>VLOOKUP(S12,'DATOS }'!$C$37:$K$50,8,FALSE)</f>
        <v>#N/A</v>
      </c>
      <c r="P12" s="82" t="e">
        <f>VLOOKUP(S12,'DATOS }'!$C$37:$K$50,9,FALSE)</f>
        <v>#N/A</v>
      </c>
      <c r="Q12" s="83"/>
      <c r="R12" s="663"/>
      <c r="S12" s="362"/>
    </row>
    <row r="13" spans="1:19" s="6" customFormat="1" ht="30" customHeight="1" x14ac:dyDescent="0.25">
      <c r="A13" s="1015" t="s">
        <v>40</v>
      </c>
      <c r="B13" s="667" t="e">
        <f>VLOOKUP(S13,'DATOS }'!$C$37:$K$50,3,FALSE)</f>
        <v>#N/A</v>
      </c>
      <c r="C13" s="79" t="e">
        <f>VLOOKUP(S13,'DATOS }'!$C$37:$K$50,4,FALSE)</f>
        <v>#N/A</v>
      </c>
      <c r="D13" s="504" t="s">
        <v>3</v>
      </c>
      <c r="E13" s="79" t="e">
        <f>VLOOKUP(S13,'DATOS }'!$C$37:$K$50,5,FALSE)</f>
        <v>#N/A</v>
      </c>
      <c r="F13" s="80" t="s">
        <v>3</v>
      </c>
      <c r="G13" s="79" t="e">
        <f>VLOOKUP(S13,'DATOS }'!$C$37:$K$50,6,FALSE)</f>
        <v>#N/A</v>
      </c>
      <c r="H13" s="80" t="s">
        <v>3</v>
      </c>
      <c r="I13" s="79" t="e">
        <f>VLOOKUP(S13,'DATOS }'!$C$37:$K$50,7,FALSE)</f>
        <v>#N/A</v>
      </c>
      <c r="J13" s="80" t="s">
        <v>3</v>
      </c>
      <c r="K13" s="653" t="e">
        <f t="shared" si="1"/>
        <v>#N/A</v>
      </c>
      <c r="L13" s="80" t="s">
        <v>3</v>
      </c>
      <c r="M13" s="656" t="e">
        <f t="shared" si="2"/>
        <v>#N/A</v>
      </c>
      <c r="N13" s="80" t="s">
        <v>3</v>
      </c>
      <c r="O13" s="81" t="e">
        <f>VLOOKUP(S13,'DATOS }'!$C$37:$K$50,8,FALSE)</f>
        <v>#N/A</v>
      </c>
      <c r="P13" s="82" t="e">
        <f>VLOOKUP(S13,'DATOS }'!$C$37:$K$50,9,FALSE)</f>
        <v>#N/A</v>
      </c>
      <c r="Q13" s="83"/>
      <c r="R13" s="143"/>
      <c r="S13" s="361"/>
    </row>
    <row r="14" spans="1:19" s="6" customFormat="1" ht="30" customHeight="1" x14ac:dyDescent="0.25">
      <c r="A14" s="1016"/>
      <c r="B14" s="667" t="e">
        <f>VLOOKUP(S14,'DATOS }'!$C$39:$K$48,3,FALSE)</f>
        <v>#N/A</v>
      </c>
      <c r="C14" s="79" t="e">
        <f>VLOOKUP(S14,'DATOS }'!$C$37:$K$50,4,FALSE)</f>
        <v>#N/A</v>
      </c>
      <c r="D14" s="504" t="s">
        <v>3</v>
      </c>
      <c r="E14" s="79" t="e">
        <f>VLOOKUP(S14,'DATOS }'!$C$37:$K$50,5,FALSE)</f>
        <v>#N/A</v>
      </c>
      <c r="F14" s="80" t="s">
        <v>3</v>
      </c>
      <c r="G14" s="79" t="e">
        <f>VLOOKUP(S14,'DATOS }'!$C$37:$K$50,6,FALSE)</f>
        <v>#N/A</v>
      </c>
      <c r="H14" s="80" t="s">
        <v>3</v>
      </c>
      <c r="I14" s="79" t="e">
        <f>VLOOKUP(S14,'DATOS }'!$C$37:$K$50,7,FALSE)</f>
        <v>#N/A</v>
      </c>
      <c r="J14" s="80" t="s">
        <v>3</v>
      </c>
      <c r="K14" s="653" t="e">
        <f t="shared" si="1"/>
        <v>#N/A</v>
      </c>
      <c r="L14" s="80" t="s">
        <v>3</v>
      </c>
      <c r="M14" s="656" t="e">
        <f t="shared" si="2"/>
        <v>#N/A</v>
      </c>
      <c r="N14" s="80" t="s">
        <v>3</v>
      </c>
      <c r="O14" s="81" t="e">
        <f>VLOOKUP(S14,'DATOS }'!$C$37:$K$50,8,FALSE)</f>
        <v>#N/A</v>
      </c>
      <c r="P14" s="82" t="e">
        <f>VLOOKUP(S14,'DATOS }'!$C$37:$K$50,9,FALSE)</f>
        <v>#N/A</v>
      </c>
      <c r="Q14" s="83"/>
      <c r="R14" s="143"/>
      <c r="S14" s="169"/>
    </row>
    <row r="15" spans="1:19" s="6" customFormat="1" ht="30" customHeight="1" x14ac:dyDescent="0.25">
      <c r="A15" s="1016"/>
      <c r="B15" s="667" t="e">
        <f>VLOOKUP(S15,'DATOS }'!$C$39:$K$48,3,FALSE)</f>
        <v>#N/A</v>
      </c>
      <c r="C15" s="79" t="e">
        <f>VLOOKUP(S15,'DATOS }'!$C$37:$K$50,4,FALSE)</f>
        <v>#N/A</v>
      </c>
      <c r="D15" s="504" t="s">
        <v>3</v>
      </c>
      <c r="E15" s="79" t="e">
        <f>VLOOKUP(S15,'DATOS }'!$C$37:$K$50,5,FALSE)</f>
        <v>#N/A</v>
      </c>
      <c r="F15" s="80" t="s">
        <v>3</v>
      </c>
      <c r="G15" s="79" t="e">
        <f>VLOOKUP(S15,'DATOS }'!$C$37:$K$50,6,FALSE)</f>
        <v>#N/A</v>
      </c>
      <c r="H15" s="80" t="s">
        <v>3</v>
      </c>
      <c r="I15" s="79" t="e">
        <f>VLOOKUP(S15,'DATOS }'!$C$37:$K$50,7,FALSE)</f>
        <v>#N/A</v>
      </c>
      <c r="J15" s="80" t="s">
        <v>3</v>
      </c>
      <c r="K15" s="653" t="e">
        <f t="shared" si="1"/>
        <v>#N/A</v>
      </c>
      <c r="L15" s="80" t="s">
        <v>3</v>
      </c>
      <c r="M15" s="656" t="e">
        <f t="shared" si="2"/>
        <v>#N/A</v>
      </c>
      <c r="N15" s="80" t="s">
        <v>3</v>
      </c>
      <c r="O15" s="81" t="e">
        <f>VLOOKUP(S15,'DATOS }'!$C$37:$K$50,8,FALSE)</f>
        <v>#N/A</v>
      </c>
      <c r="P15" s="82" t="e">
        <f>VLOOKUP(S15,'DATOS }'!$C$37:$K$50,9,FALSE)</f>
        <v>#N/A</v>
      </c>
      <c r="Q15" s="83"/>
      <c r="R15" s="143"/>
      <c r="S15" s="169"/>
    </row>
    <row r="16" spans="1:19" s="6" customFormat="1" ht="30" customHeight="1" x14ac:dyDescent="0.25">
      <c r="A16" s="1016"/>
      <c r="B16" s="667" t="e">
        <f>VLOOKUP(S16,'DATOS }'!$C$37:$K$50,3,FALSE)</f>
        <v>#N/A</v>
      </c>
      <c r="C16" s="79" t="e">
        <f>VLOOKUP(S16,'DATOS }'!$C$37:$K$50,4,FALSE)</f>
        <v>#N/A</v>
      </c>
      <c r="D16" s="504" t="s">
        <v>3</v>
      </c>
      <c r="E16" s="79" t="e">
        <f>VLOOKUP(S16,'DATOS }'!$C$37:$K$50,5,FALSE)</f>
        <v>#N/A</v>
      </c>
      <c r="F16" s="80" t="s">
        <v>3</v>
      </c>
      <c r="G16" s="79" t="e">
        <f>VLOOKUP(S16,'DATOS }'!$C$37:$K$50,6,FALSE)</f>
        <v>#N/A</v>
      </c>
      <c r="H16" s="80" t="s">
        <v>3</v>
      </c>
      <c r="I16" s="628" t="e">
        <f>VLOOKUP(S16,'DATOS }'!$C$37:$K$50,7,FALSE)</f>
        <v>#N/A</v>
      </c>
      <c r="J16" s="80" t="s">
        <v>3</v>
      </c>
      <c r="K16" s="653" t="e">
        <f t="shared" si="1"/>
        <v>#N/A</v>
      </c>
      <c r="L16" s="80" t="s">
        <v>3</v>
      </c>
      <c r="M16" s="656" t="e">
        <f t="shared" ref="M16:M22" si="3">SQRT((I16/2)^2+(K16)^2)</f>
        <v>#N/A</v>
      </c>
      <c r="N16" s="80" t="s">
        <v>3</v>
      </c>
      <c r="O16" s="81" t="e">
        <f>VLOOKUP(S16,'DATOS }'!$C$37:$K$50,8,FALSE)</f>
        <v>#N/A</v>
      </c>
      <c r="P16" s="82" t="e">
        <f>VLOOKUP(S16,'DATOS }'!$C$37:$K$50,9,FALSE)</f>
        <v>#N/A</v>
      </c>
      <c r="Q16" s="83"/>
      <c r="R16" s="663"/>
      <c r="S16" s="169"/>
    </row>
    <row r="17" spans="1:20" s="6" customFormat="1" ht="30" customHeight="1" thickBot="1" x14ac:dyDescent="0.3">
      <c r="A17" s="1017"/>
      <c r="B17" s="667" t="e">
        <f>VLOOKUP(S17,'DATOS }'!$C$37:$K$50,3,FALSE)</f>
        <v>#N/A</v>
      </c>
      <c r="C17" s="79" t="e">
        <f>VLOOKUP(S17,'DATOS }'!$C$37:$K$50,4,FALSE)</f>
        <v>#N/A</v>
      </c>
      <c r="D17" s="504" t="s">
        <v>3</v>
      </c>
      <c r="E17" s="79" t="e">
        <f>VLOOKUP(S17,'DATOS }'!$C$37:$K$50,5,FALSE)</f>
        <v>#N/A</v>
      </c>
      <c r="F17" s="80" t="s">
        <v>3</v>
      </c>
      <c r="G17" s="79" t="e">
        <f>VLOOKUP(S17,'DATOS }'!$C$37:$K$50,6,FALSE)</f>
        <v>#N/A</v>
      </c>
      <c r="H17" s="80" t="s">
        <v>3</v>
      </c>
      <c r="I17" s="628" t="e">
        <f>VLOOKUP(S17,'DATOS }'!$C$37:$K$50,7,FALSE)</f>
        <v>#N/A</v>
      </c>
      <c r="J17" s="80" t="s">
        <v>3</v>
      </c>
      <c r="K17" s="653" t="e">
        <f t="shared" si="1"/>
        <v>#N/A</v>
      </c>
      <c r="L17" s="80" t="s">
        <v>3</v>
      </c>
      <c r="M17" s="656" t="e">
        <f t="shared" si="3"/>
        <v>#N/A</v>
      </c>
      <c r="N17" s="80" t="s">
        <v>3</v>
      </c>
      <c r="O17" s="81" t="e">
        <f>VLOOKUP(S17,'DATOS }'!$C$37:$K$50,8,FALSE)</f>
        <v>#N/A</v>
      </c>
      <c r="P17" s="82" t="e">
        <f>VLOOKUP(S17,'DATOS }'!$C$37:$K$50,9,FALSE)</f>
        <v>#N/A</v>
      </c>
      <c r="Q17" s="83"/>
      <c r="R17" s="663"/>
      <c r="S17" s="362"/>
    </row>
    <row r="18" spans="1:20" s="6" customFormat="1" ht="30" customHeight="1" thickBot="1" x14ac:dyDescent="0.3">
      <c r="A18" s="672" t="s">
        <v>132</v>
      </c>
      <c r="B18" s="668" t="e">
        <f>VLOOKUP(S18,'DATOS }'!$C$112:$K$117,3,FALSE)</f>
        <v>#N/A</v>
      </c>
      <c r="C18" s="628" t="e">
        <f>VLOOKUP(S18,'DATOS }'!$C$112:$K$117,4,FALSE)</f>
        <v>#N/A</v>
      </c>
      <c r="D18" s="504" t="s">
        <v>4</v>
      </c>
      <c r="E18" s="628" t="e">
        <f>VLOOKUP(S18,'DATOS }'!$C$112:$K$117,5,FALSE)</f>
        <v>#N/A</v>
      </c>
      <c r="F18" s="504" t="s">
        <v>4</v>
      </c>
      <c r="G18" s="628" t="e">
        <f>VLOOKUP(S18,'DATOS }'!$C$112:$K$117,6,FALSE)</f>
        <v>#N/A</v>
      </c>
      <c r="H18" s="504" t="s">
        <v>4</v>
      </c>
      <c r="I18" s="628" t="e">
        <f>VLOOKUP(S18,'DATOS }'!$C$112:$K$117,7,FALSE)</f>
        <v>#N/A</v>
      </c>
      <c r="J18" s="145" t="s">
        <v>4</v>
      </c>
      <c r="K18" s="653" t="e">
        <f>(I18/2)/SQRT(12)</f>
        <v>#N/A</v>
      </c>
      <c r="L18" s="504" t="s">
        <v>4</v>
      </c>
      <c r="M18" s="656" t="e">
        <f t="shared" si="3"/>
        <v>#N/A</v>
      </c>
      <c r="N18" s="504" t="s">
        <v>4</v>
      </c>
      <c r="O18" s="81" t="e">
        <f>VLOOKUP(S18,'DATOS }'!$C$112:$K$117,8,FALSE)</f>
        <v>#N/A</v>
      </c>
      <c r="P18" s="82" t="e">
        <f>VLOOKUP(S18,'DATOS }'!$C$112:$K$117,9,FALSE)</f>
        <v>#N/A</v>
      </c>
      <c r="Q18" s="497" t="s">
        <v>291</v>
      </c>
      <c r="R18" s="498" t="s">
        <v>292</v>
      </c>
      <c r="S18" s="367"/>
    </row>
    <row r="19" spans="1:20" s="9" customFormat="1" ht="30" customHeight="1" x14ac:dyDescent="0.25">
      <c r="A19" s="672" t="s">
        <v>133</v>
      </c>
      <c r="B19" s="1018" t="e">
        <f>VLOOKUP(S19,'DATOS }'!$C$121:$K$127,3,FALSE)</f>
        <v>#N/A</v>
      </c>
      <c r="C19" s="1020" t="e">
        <f>VLOOKUP(S19,'DATOS }'!$C$121:$K$127,4,FALSE)</f>
        <v>#N/A</v>
      </c>
      <c r="D19" s="1022" t="s">
        <v>4</v>
      </c>
      <c r="E19" s="1024" t="e">
        <f>VLOOKUP(S19,'DATOS }'!$C$121:$K$127,5,FALSE)</f>
        <v>#N/A</v>
      </c>
      <c r="F19" s="1022" t="s">
        <v>4</v>
      </c>
      <c r="G19" s="1020" t="e">
        <f>VLOOKUP(S19,'DATOS }'!$C$121:$K$127,6,FALSE)</f>
        <v>#N/A</v>
      </c>
      <c r="H19" s="1022" t="s">
        <v>4</v>
      </c>
      <c r="I19" s="1024" t="e">
        <f>VLOOKUP(S19,'DATOS }'!$C$121:$K$127,7,FALSE)</f>
        <v>#N/A</v>
      </c>
      <c r="J19" s="1022" t="s">
        <v>4</v>
      </c>
      <c r="K19" s="1043" t="e">
        <f t="shared" ref="K19:K22" si="4">(I19/2)/SQRT(12)</f>
        <v>#N/A</v>
      </c>
      <c r="L19" s="1048" t="s">
        <v>4</v>
      </c>
      <c r="M19" s="1059" t="e">
        <f t="shared" si="3"/>
        <v>#N/A</v>
      </c>
      <c r="N19" s="1048" t="s">
        <v>4</v>
      </c>
      <c r="O19" s="1024" t="e">
        <f>VLOOKUP(S19,'DATOS }'!$C$121:$K$127,8,FALSE)</f>
        <v>#N/A</v>
      </c>
      <c r="P19" s="1026" t="e">
        <f>VLOOKUP(S19,'DATOS }'!$C$121:$K$127,9,FALSE)</f>
        <v>#N/A</v>
      </c>
      <c r="Q19" s="499" t="e">
        <f>VLOOKUP(S19,'DATOS }'!$C$121:$R$128,13,FALSE)</f>
        <v>#N/A</v>
      </c>
      <c r="R19" s="500" t="e">
        <f>VLOOKUP(S19,'DATOS }'!$C$121:$R$128,15,FALSE)</f>
        <v>#N/A</v>
      </c>
      <c r="S19" s="1028"/>
    </row>
    <row r="20" spans="1:20" s="2" customFormat="1" ht="30" customHeight="1" thickBot="1" x14ac:dyDescent="0.3">
      <c r="A20" s="673"/>
      <c r="B20" s="1019"/>
      <c r="C20" s="1021"/>
      <c r="D20" s="1023"/>
      <c r="E20" s="1025"/>
      <c r="F20" s="1023"/>
      <c r="G20" s="1021"/>
      <c r="H20" s="1023"/>
      <c r="I20" s="1025"/>
      <c r="J20" s="1023"/>
      <c r="K20" s="1043"/>
      <c r="L20" s="1049"/>
      <c r="M20" s="1060"/>
      <c r="N20" s="1049"/>
      <c r="O20" s="1025"/>
      <c r="P20" s="1027"/>
      <c r="Q20" s="501" t="e">
        <f>VLOOKUP(S19,'DATOS }'!$C$121:$R$128,14,FALSE)</f>
        <v>#N/A</v>
      </c>
      <c r="R20" s="748" t="e">
        <f>VLOOKUP(S19,'DATOS }'!$C$121:$R$128,16,FALSE)</f>
        <v>#N/A</v>
      </c>
      <c r="S20" s="1029"/>
    </row>
    <row r="21" spans="1:20" s="10" customFormat="1" ht="27.75" customHeight="1" thickBot="1" x14ac:dyDescent="0.3">
      <c r="A21" s="674" t="s">
        <v>328</v>
      </c>
      <c r="B21" s="668" t="e">
        <f>VLOOKUP(S21,'DATOS }'!$C$131:$K$132,3,FALSE)</f>
        <v>#N/A</v>
      </c>
      <c r="C21" s="81" t="e">
        <f>VLOOKUP(S21,'DATOS }'!$C$131:$K$132,4,FALSE)</f>
        <v>#N/A</v>
      </c>
      <c r="D21" s="504" t="s">
        <v>130</v>
      </c>
      <c r="E21" s="659" t="e">
        <f>VLOOKUP(S21,'DATOS }'!$C$131:$K$132,5,FALSE)</f>
        <v>#N/A</v>
      </c>
      <c r="F21" s="504" t="s">
        <v>130</v>
      </c>
      <c r="G21" s="662" t="e">
        <f>VLOOKUP(S21,'DATOS }'!$C$131:$K$132,6,FALSE)</f>
        <v>#N/A</v>
      </c>
      <c r="H21" s="504" t="s">
        <v>130</v>
      </c>
      <c r="I21" s="662" t="e">
        <f>VLOOKUP(S21,'DATOS }'!$C$131:$K$132,7,FALSE)</f>
        <v>#N/A</v>
      </c>
      <c r="J21" s="145" t="s">
        <v>130</v>
      </c>
      <c r="K21" s="654" t="e">
        <f t="shared" si="4"/>
        <v>#N/A</v>
      </c>
      <c r="L21" s="504" t="s">
        <v>130</v>
      </c>
      <c r="M21" s="656" t="e">
        <f t="shared" si="3"/>
        <v>#N/A</v>
      </c>
      <c r="N21" s="503" t="s">
        <v>130</v>
      </c>
      <c r="O21" s="657" t="e">
        <f>VLOOKUP(S21,'DATOS }'!$C$131:$K$132,8,FALSE)</f>
        <v>#N/A</v>
      </c>
      <c r="P21" s="82" t="e">
        <f>VLOOKUP(S21,'DATOS }'!$C$131:$K$132,9,FALSE)</f>
        <v>#N/A</v>
      </c>
      <c r="Q21" s="84"/>
      <c r="R21" s="144"/>
      <c r="S21" s="162"/>
    </row>
    <row r="22" spans="1:20" s="2" customFormat="1" ht="30" customHeight="1" thickBot="1" x14ac:dyDescent="0.3">
      <c r="A22" s="675" t="s">
        <v>41</v>
      </c>
      <c r="B22" s="669" t="e">
        <f>VLOOKUP(S22,'DATOS }'!$C$137:$K$152,3,FALSE)</f>
        <v>#N/A</v>
      </c>
      <c r="C22" s="85" t="e">
        <f>VLOOKUP(S22,'DATOS }'!$C$137:$K$152,4,FALSE)</f>
        <v>#N/A</v>
      </c>
      <c r="D22" s="86" t="s">
        <v>110</v>
      </c>
      <c r="E22" s="629" t="e">
        <f>VLOOKUP(S22,'DATOS }'!$C$137:$K$152,5,FALSE)</f>
        <v>#N/A</v>
      </c>
      <c r="F22" s="86" t="s">
        <v>110</v>
      </c>
      <c r="G22" s="660" t="e">
        <f>VLOOKUP(S22,'DATOS }'!$C$137:$K$152,6,FALSE)</f>
        <v>#N/A</v>
      </c>
      <c r="H22" s="86" t="s">
        <v>110</v>
      </c>
      <c r="I22" s="658" t="e">
        <f>VLOOKUP(S22,'DATOS }'!$C$137:$K$152,7,FALSE)</f>
        <v>#N/A</v>
      </c>
      <c r="J22" s="86" t="s">
        <v>110</v>
      </c>
      <c r="K22" s="655" t="e">
        <f t="shared" si="4"/>
        <v>#N/A</v>
      </c>
      <c r="L22" s="86" t="s">
        <v>110</v>
      </c>
      <c r="M22" s="664" t="e">
        <f t="shared" si="3"/>
        <v>#N/A</v>
      </c>
      <c r="N22" s="86" t="s">
        <v>110</v>
      </c>
      <c r="O22" s="85" t="e">
        <f>VLOOKUP(S22,'DATOS }'!$C$137:$K$152,8,FALSE)</f>
        <v>#N/A</v>
      </c>
      <c r="P22" s="88" t="e">
        <f>VLOOKUP(S22,'DATOS }'!$C$137:$K$152,9,FALSE)</f>
        <v>#N/A</v>
      </c>
      <c r="Q22" s="89"/>
      <c r="R22" s="146"/>
      <c r="S22" s="362"/>
    </row>
    <row r="23" spans="1:20" s="2" customFormat="1" ht="30" customHeight="1" thickBot="1" x14ac:dyDescent="0.3"/>
    <row r="24" spans="1:20" s="2" customFormat="1" ht="30" customHeight="1" thickBot="1" x14ac:dyDescent="0.3">
      <c r="A24" s="7"/>
      <c r="B24" s="1030" t="s">
        <v>42</v>
      </c>
      <c r="C24" s="1031"/>
      <c r="D24" s="1031"/>
      <c r="E24" s="1031"/>
      <c r="F24" s="1031"/>
      <c r="G24" s="1032"/>
      <c r="H24" s="10"/>
      <c r="I24" s="1030" t="s">
        <v>305</v>
      </c>
      <c r="J24" s="1031"/>
      <c r="K24" s="1031"/>
      <c r="L24" s="1031"/>
      <c r="M24" s="1031"/>
      <c r="N24" s="1031"/>
      <c r="O24" s="1031"/>
      <c r="P24" s="1031"/>
      <c r="Q24" s="1031"/>
      <c r="R24" s="1032"/>
    </row>
    <row r="25" spans="1:20" s="2" customFormat="1" ht="30" customHeight="1" thickBot="1" x14ac:dyDescent="0.3">
      <c r="A25" s="7"/>
      <c r="B25" s="514" t="s">
        <v>43</v>
      </c>
      <c r="C25" s="623"/>
      <c r="D25" s="1044" t="s">
        <v>1</v>
      </c>
      <c r="E25" s="1045"/>
      <c r="F25" s="1046" t="s">
        <v>0</v>
      </c>
      <c r="G25" s="1047"/>
      <c r="H25" s="10"/>
      <c r="I25" s="1084" t="s">
        <v>36</v>
      </c>
      <c r="J25" s="1086" t="s">
        <v>32</v>
      </c>
      <c r="K25" s="1086" t="s">
        <v>33</v>
      </c>
      <c r="L25" s="1086" t="s">
        <v>112</v>
      </c>
      <c r="M25" s="1088" t="s">
        <v>44</v>
      </c>
      <c r="N25" s="10"/>
      <c r="O25" s="1072" t="s">
        <v>45</v>
      </c>
      <c r="P25" s="1072" t="s">
        <v>46</v>
      </c>
      <c r="Q25" s="1072" t="s">
        <v>47</v>
      </c>
      <c r="R25" s="1074" t="s">
        <v>273</v>
      </c>
    </row>
    <row r="26" spans="1:20" s="2" customFormat="1" ht="30" customHeight="1" thickBot="1" x14ac:dyDescent="0.3">
      <c r="A26" s="139"/>
      <c r="B26" s="1004" t="s">
        <v>29</v>
      </c>
      <c r="C26" s="1005"/>
      <c r="D26" s="1033" t="e">
        <f>VLOOKUP($A$26,'DATOS }'!$B$24:$M$26,2,FALSE)</f>
        <v>#N/A</v>
      </c>
      <c r="E26" s="1034"/>
      <c r="F26" s="1037" t="e">
        <f>VLOOKUP($H$26,'DATOS }'!$B$14:$N$16,2,FALSE)</f>
        <v>#N/A</v>
      </c>
      <c r="G26" s="1038"/>
      <c r="H26" s="139"/>
      <c r="I26" s="1085"/>
      <c r="J26" s="1087"/>
      <c r="K26" s="1087"/>
      <c r="L26" s="1087"/>
      <c r="M26" s="1089"/>
      <c r="N26" s="10"/>
      <c r="O26" s="1073"/>
      <c r="P26" s="1073"/>
      <c r="Q26" s="1073"/>
      <c r="R26" s="1075"/>
    </row>
    <row r="27" spans="1:20" s="2" customFormat="1" ht="30" customHeight="1" thickBot="1" x14ac:dyDescent="0.3">
      <c r="A27" s="7"/>
      <c r="B27" s="1004" t="s">
        <v>30</v>
      </c>
      <c r="C27" s="1005"/>
      <c r="D27" s="1035" t="e">
        <f>VLOOKUP($A$26,'DATOS }'!$B$24:$M$26,3,FALSE)</f>
        <v>#N/A</v>
      </c>
      <c r="E27" s="1036"/>
      <c r="F27" s="1039" t="e">
        <f>VLOOKUP($H$26,'DATOS }'!$B$14:$N$16,3,FALSE)</f>
        <v>#N/A</v>
      </c>
      <c r="G27" s="1040"/>
      <c r="H27" s="10"/>
      <c r="I27" s="626" t="s">
        <v>50</v>
      </c>
      <c r="J27" s="12">
        <v>3.7854109999999999</v>
      </c>
      <c r="K27" s="12">
        <v>3785.4110000000001</v>
      </c>
      <c r="L27" s="12">
        <v>231.00000854332629</v>
      </c>
      <c r="M27" s="17">
        <v>5</v>
      </c>
      <c r="N27" s="11"/>
      <c r="O27" s="310" t="e">
        <f>O30/K27</f>
        <v>#N/A</v>
      </c>
      <c r="P27" s="742" t="e">
        <f>P30/K27</f>
        <v>#N/A</v>
      </c>
      <c r="Q27" s="311" t="e">
        <f>P27-O27</f>
        <v>#N/A</v>
      </c>
      <c r="R27" s="502" t="e">
        <f>ABS(Q27)</f>
        <v>#N/A</v>
      </c>
    </row>
    <row r="28" spans="1:20" s="2" customFormat="1" ht="30" customHeight="1" thickBot="1" x14ac:dyDescent="0.3">
      <c r="A28" s="7"/>
      <c r="B28" s="1004" t="s">
        <v>25</v>
      </c>
      <c r="C28" s="1005"/>
      <c r="D28" s="1035" t="e">
        <f>VLOOKUP($A$26,'DATOS }'!$B$24:$M$26,4,FALSE)</f>
        <v>#N/A</v>
      </c>
      <c r="E28" s="1036"/>
      <c r="F28" s="1041" t="e">
        <f>VLOOKUP($H$26,'DATOS }'!$B$14:$N$16,4,FALSE)</f>
        <v>#N/A</v>
      </c>
      <c r="G28" s="1042"/>
      <c r="H28" s="10"/>
      <c r="I28" s="626" t="s">
        <v>113</v>
      </c>
      <c r="J28" s="12">
        <v>1.6387059999999998E-2</v>
      </c>
      <c r="K28" s="12">
        <v>16.387059999999998</v>
      </c>
      <c r="L28" s="12">
        <v>1</v>
      </c>
      <c r="M28" s="17">
        <v>1155.0000427166315</v>
      </c>
      <c r="N28" s="10"/>
      <c r="O28" s="57" t="e">
        <f>O30/K28</f>
        <v>#N/A</v>
      </c>
      <c r="P28" s="743" t="e">
        <f>(P30*L28)/K28</f>
        <v>#N/A</v>
      </c>
      <c r="Q28" s="91" t="e">
        <f>P28-O28</f>
        <v>#N/A</v>
      </c>
      <c r="R28" s="495" t="e">
        <f t="shared" ref="R28:R29" si="5">ABS(Q28)</f>
        <v>#N/A</v>
      </c>
    </row>
    <row r="29" spans="1:20" s="2" customFormat="1" ht="30" customHeight="1" thickBot="1" x14ac:dyDescent="0.3">
      <c r="A29" s="7"/>
      <c r="B29" s="1004" t="s">
        <v>53</v>
      </c>
      <c r="C29" s="1005"/>
      <c r="D29" s="624" t="e">
        <f>VLOOKUP($A$26,'DATOS }'!$B$24:$M$26,5,FALSE)</f>
        <v>#N/A</v>
      </c>
      <c r="E29" s="503" t="s">
        <v>3</v>
      </c>
      <c r="F29" s="503" t="e">
        <f>VLOOKUP($H$26,'DATOS }'!$B$14:$N$16,5,FALSE)</f>
        <v>#N/A</v>
      </c>
      <c r="G29" s="90" t="s">
        <v>3</v>
      </c>
      <c r="H29" s="10"/>
      <c r="I29" s="626" t="s">
        <v>23</v>
      </c>
      <c r="J29" s="12">
        <v>1</v>
      </c>
      <c r="K29" s="12">
        <v>1000</v>
      </c>
      <c r="L29" s="12">
        <v>1.6387059999999998E-2</v>
      </c>
      <c r="M29" s="17">
        <v>18.927054999999999</v>
      </c>
      <c r="N29" s="10"/>
      <c r="O29" s="63" t="e">
        <f>O30/K29</f>
        <v>#N/A</v>
      </c>
      <c r="P29" s="743" t="e">
        <f>(P30*J29)/K29</f>
        <v>#N/A</v>
      </c>
      <c r="Q29" s="91" t="e">
        <f>P29-O29</f>
        <v>#N/A</v>
      </c>
      <c r="R29" s="495" t="e">
        <f t="shared" si="5"/>
        <v>#N/A</v>
      </c>
    </row>
    <row r="30" spans="1:20" s="2" customFormat="1" ht="30" customHeight="1" thickBot="1" x14ac:dyDescent="0.3">
      <c r="A30" s="7"/>
      <c r="B30" s="1004" t="s">
        <v>31</v>
      </c>
      <c r="C30" s="1005"/>
      <c r="D30" s="624" t="e">
        <f>VLOOKUP($A$26,'DATOS }'!$B$24:$M$26,6,FALSE)</f>
        <v>#N/A</v>
      </c>
      <c r="E30" s="503" t="s">
        <v>9</v>
      </c>
      <c r="F30" s="503" t="e">
        <f>VLOOKUP($H$26,'DATOS }'!$B$14:$N$16,6,FALSE)</f>
        <v>#N/A</v>
      </c>
      <c r="G30" s="90" t="s">
        <v>9</v>
      </c>
      <c r="H30" s="10"/>
      <c r="I30" s="626" t="s">
        <v>24</v>
      </c>
      <c r="J30" s="12">
        <v>1E-3</v>
      </c>
      <c r="K30" s="12">
        <v>1</v>
      </c>
      <c r="L30" s="12">
        <v>16.387059999999998</v>
      </c>
      <c r="M30" s="755">
        <v>18927.055</v>
      </c>
      <c r="N30" s="10"/>
      <c r="O30" s="755" t="e">
        <f>C7</f>
        <v>#N/A</v>
      </c>
      <c r="P30" s="743" t="e">
        <f>H58</f>
        <v>#N/A</v>
      </c>
      <c r="Q30" s="91" t="e">
        <f>P30-O30</f>
        <v>#N/A</v>
      </c>
      <c r="R30" s="495" t="e">
        <f>ABS(Q30)</f>
        <v>#N/A</v>
      </c>
    </row>
    <row r="31" spans="1:20" s="2" customFormat="1" ht="30" customHeight="1" thickBot="1" x14ac:dyDescent="0.3">
      <c r="A31" s="7"/>
      <c r="B31" s="1004" t="s">
        <v>55</v>
      </c>
      <c r="C31" s="1005"/>
      <c r="D31" s="624" t="e">
        <f>VLOOKUP($A$26,'DATOS }'!$B$24:$M$26,7,FALSE)</f>
        <v>#N/A</v>
      </c>
      <c r="E31" s="503" t="s">
        <v>4</v>
      </c>
      <c r="F31" s="503" t="e">
        <f>VLOOKUP($H$26,'DATOS }'!$B$14:$N$16,7,FALSE)</f>
        <v>#N/A</v>
      </c>
      <c r="G31" s="90" t="s">
        <v>4</v>
      </c>
      <c r="H31" s="10"/>
      <c r="I31" s="627" t="s">
        <v>114</v>
      </c>
      <c r="J31" s="512">
        <v>1E-3</v>
      </c>
      <c r="K31" s="512">
        <v>1</v>
      </c>
      <c r="L31" s="512">
        <v>16.387059999999998</v>
      </c>
      <c r="M31" s="755">
        <v>18927.055</v>
      </c>
      <c r="N31" s="10"/>
      <c r="O31" s="755" t="e">
        <f>O30</f>
        <v>#N/A</v>
      </c>
      <c r="P31" s="744" t="e">
        <f>P30</f>
        <v>#N/A</v>
      </c>
      <c r="Q31" s="92" t="e">
        <f>P31-O31</f>
        <v>#N/A</v>
      </c>
      <c r="R31" s="496" t="e">
        <f>ABS(Q31)</f>
        <v>#N/A</v>
      </c>
      <c r="T31" s="335"/>
    </row>
    <row r="32" spans="1:20" s="2" customFormat="1" ht="30" customHeight="1" thickBot="1" x14ac:dyDescent="0.3">
      <c r="A32" s="7"/>
      <c r="B32" s="1004" t="s">
        <v>28</v>
      </c>
      <c r="C32" s="1005"/>
      <c r="D32" s="624" t="e">
        <f>VLOOKUP($A$26,'DATOS }'!$B$24:$M$26,8,FALSE)</f>
        <v>#N/A</v>
      </c>
      <c r="E32" s="503" t="s">
        <v>4</v>
      </c>
      <c r="F32" s="503" t="e">
        <f>VLOOKUP($H$26,'DATOS }'!$B$14:$N$16,8,FALSE)</f>
        <v>#N/A</v>
      </c>
      <c r="G32" s="90" t="s">
        <v>4</v>
      </c>
      <c r="H32" s="10"/>
      <c r="R32" s="7"/>
      <c r="T32" s="335"/>
    </row>
    <row r="33" spans="1:25" s="2" customFormat="1" ht="30" customHeight="1" thickBot="1" x14ac:dyDescent="0.3">
      <c r="A33" s="7"/>
      <c r="B33" s="1004" t="s">
        <v>58</v>
      </c>
      <c r="C33" s="1005"/>
      <c r="D33" s="624" t="e">
        <f>VLOOKUP($A$26,'DATOS }'!$B$24:$M$26,9,FALSE)</f>
        <v>#N/A</v>
      </c>
      <c r="E33" s="503" t="s">
        <v>117</v>
      </c>
      <c r="F33" s="503" t="e">
        <f>VLOOKUP($H$26,'DATOS }'!$B$14:$N$16,9,FALSE)</f>
        <v>#N/A</v>
      </c>
      <c r="G33" s="90" t="s">
        <v>117</v>
      </c>
      <c r="H33" s="7"/>
      <c r="I33" s="1076" t="s">
        <v>51</v>
      </c>
      <c r="J33" s="1077"/>
      <c r="K33" s="1078"/>
      <c r="L33" s="1079"/>
      <c r="N33" s="1080" t="s">
        <v>52</v>
      </c>
      <c r="O33" s="1081"/>
      <c r="P33" s="1082"/>
      <c r="Q33" s="1083"/>
      <c r="R33" s="761"/>
      <c r="T33" s="335"/>
    </row>
    <row r="34" spans="1:25" s="2" customFormat="1" ht="30" customHeight="1" thickBot="1" x14ac:dyDescent="0.3">
      <c r="A34" s="7"/>
      <c r="B34" s="1004" t="s">
        <v>59</v>
      </c>
      <c r="C34" s="1005"/>
      <c r="D34" s="624" t="e">
        <f>VLOOKUP($A$26,'DATOS }'!$B$24:$M$26,10,FALSE)</f>
        <v>#N/A</v>
      </c>
      <c r="E34" s="503" t="s">
        <v>13</v>
      </c>
      <c r="F34" s="503" t="e">
        <f>VLOOKUP($H$26,'DATOS }'!$B$14:$N$16,10,FALSE)</f>
        <v>#N/A</v>
      </c>
      <c r="G34" s="90" t="s">
        <v>13</v>
      </c>
      <c r="H34" s="10"/>
    </row>
    <row r="35" spans="1:25" s="2" customFormat="1" ht="30" customHeight="1" thickBot="1" x14ac:dyDescent="0.3">
      <c r="A35" s="7"/>
      <c r="B35" s="1004" t="s">
        <v>60</v>
      </c>
      <c r="C35" s="1005"/>
      <c r="D35" s="624" t="e">
        <f>VLOOKUP($A$26,'DATOS }'!$B$24:$M$26,11,FALSE)</f>
        <v>#N/A</v>
      </c>
      <c r="E35" s="503" t="s">
        <v>13</v>
      </c>
      <c r="F35" s="503" t="e">
        <f>VLOOKUP($H$26,'DATOS }'!$B$14:$N$16,11,FALSE)</f>
        <v>#N/A</v>
      </c>
      <c r="G35" s="90" t="s">
        <v>13</v>
      </c>
      <c r="H35" s="10"/>
      <c r="I35" s="1030" t="s">
        <v>267</v>
      </c>
      <c r="J35" s="1031"/>
      <c r="K35" s="1031"/>
      <c r="L35" s="1031"/>
      <c r="M35" s="1031"/>
      <c r="N35" s="1031"/>
      <c r="O35" s="1031"/>
      <c r="P35" s="1031"/>
      <c r="Q35" s="550" t="s">
        <v>252</v>
      </c>
    </row>
    <row r="36" spans="1:25" s="2" customFormat="1" ht="30" customHeight="1" thickBot="1" x14ac:dyDescent="0.3">
      <c r="A36" s="7"/>
      <c r="B36" s="1004" t="s">
        <v>129</v>
      </c>
      <c r="C36" s="1005"/>
      <c r="D36" s="624" t="e">
        <f>VLOOKUP($A$26,'DATOS }'!$B$24:$M$26,12,FALSE)</f>
        <v>#N/A</v>
      </c>
      <c r="E36" s="503" t="s">
        <v>117</v>
      </c>
      <c r="F36" s="503" t="e">
        <f>D36</f>
        <v>#N/A</v>
      </c>
      <c r="G36" s="90" t="s">
        <v>117</v>
      </c>
      <c r="H36" s="10"/>
      <c r="I36" s="1064" t="s">
        <v>54</v>
      </c>
      <c r="J36" s="1065"/>
      <c r="K36" s="1066"/>
      <c r="L36" s="1067" t="s">
        <v>20</v>
      </c>
      <c r="M36" s="1068"/>
      <c r="N36" s="1069"/>
      <c r="O36" s="505" t="s">
        <v>21</v>
      </c>
      <c r="P36" s="549" t="s">
        <v>15</v>
      </c>
      <c r="Q36" s="139"/>
    </row>
    <row r="37" spans="1:25" s="2" customFormat="1" ht="30" customHeight="1" thickBot="1" x14ac:dyDescent="0.3">
      <c r="A37" s="7"/>
      <c r="B37" s="1006" t="s">
        <v>56</v>
      </c>
      <c r="C37" s="1007"/>
      <c r="D37" s="703" t="e">
        <f>K58</f>
        <v>#N/A</v>
      </c>
      <c r="E37" s="87" t="s">
        <v>117</v>
      </c>
      <c r="F37" s="87" t="e">
        <f>D37</f>
        <v>#N/A</v>
      </c>
      <c r="G37" s="93" t="s">
        <v>117</v>
      </c>
      <c r="H37" s="10"/>
      <c r="I37" s="1070" t="s">
        <v>268</v>
      </c>
      <c r="J37" s="1071"/>
      <c r="K37" s="132"/>
      <c r="L37" s="1070" t="s">
        <v>268</v>
      </c>
      <c r="M37" s="1071"/>
      <c r="N37" s="132"/>
      <c r="O37" s="515" t="e">
        <f>AVERAGE(K37,N37)</f>
        <v>#DIV/0!</v>
      </c>
      <c r="P37" s="516" t="e">
        <f>O37+((VLOOKUP($Q$36,'DATOS }'!$B$162:$O$168,9,FALSE))*O37+(VLOOKUP($Q$36,'DATOS }'!$B$162:$O$168,10,FALSE)))</f>
        <v>#DIV/0!</v>
      </c>
    </row>
    <row r="38" spans="1:25" s="2" customFormat="1" ht="39" customHeight="1" thickBot="1" x14ac:dyDescent="0.3">
      <c r="A38" s="7"/>
      <c r="B38" s="10"/>
      <c r="C38" s="10"/>
      <c r="D38" s="10"/>
      <c r="E38" s="10"/>
      <c r="F38" s="10"/>
      <c r="G38" s="10"/>
      <c r="H38" s="10"/>
      <c r="I38" s="1070" t="s">
        <v>269</v>
      </c>
      <c r="J38" s="1071"/>
      <c r="K38" s="132"/>
      <c r="L38" s="1070" t="s">
        <v>269</v>
      </c>
      <c r="M38" s="1071"/>
      <c r="N38" s="134"/>
      <c r="O38" s="94" t="e">
        <f>AVERAGE(K38,N38)</f>
        <v>#DIV/0!</v>
      </c>
      <c r="P38" s="516" t="e">
        <f>O38+((VLOOKUP($Q$36,'DATOS }'!$B$162:$O$168,11,FALSE))*O38+(VLOOKUP($Q$36,'DATOS }'!$B$162:$O$168,12,FALSE)))</f>
        <v>#DIV/0!</v>
      </c>
    </row>
    <row r="39" spans="1:25" s="2" customFormat="1" ht="30" customHeight="1" thickBot="1" x14ac:dyDescent="0.3">
      <c r="A39" s="7"/>
      <c r="B39" s="1098" t="s">
        <v>145</v>
      </c>
      <c r="C39" s="1099"/>
      <c r="D39" s="1100" t="e">
        <f>VLOOKUP(H39,'DATOS }'!P9:R13,2,FALSE)</f>
        <v>#N/A</v>
      </c>
      <c r="E39" s="1101"/>
      <c r="F39" s="1101"/>
      <c r="G39" s="1102"/>
      <c r="H39" s="139"/>
      <c r="I39" s="1103" t="s">
        <v>270</v>
      </c>
      <c r="J39" s="1104"/>
      <c r="K39" s="133"/>
      <c r="L39" s="1103" t="s">
        <v>270</v>
      </c>
      <c r="M39" s="1104"/>
      <c r="N39" s="133"/>
      <c r="O39" s="95" t="e">
        <f>AVERAGE(K39,N39)</f>
        <v>#DIV/0!</v>
      </c>
      <c r="P39" s="516" t="e">
        <f>O39+((VLOOKUP($Q$36,'DATOS }'!$B$162:$O$168,13,FALSE))*O39+(VLOOKUP($Q$36,'DATOS }'!$B$162:$O$168,14,FALSE)))</f>
        <v>#DIV/0!</v>
      </c>
    </row>
    <row r="40" spans="1:25" s="2" customFormat="1" ht="30" customHeight="1" thickBot="1" x14ac:dyDescent="0.3">
      <c r="A40" s="7"/>
      <c r="H40" s="10"/>
      <c r="I40" s="10"/>
    </row>
    <row r="41" spans="1:25" s="7" customFormat="1" ht="30" customHeight="1" thickBot="1" x14ac:dyDescent="0.3">
      <c r="B41" s="1093" t="s">
        <v>404</v>
      </c>
      <c r="C41" s="1094"/>
      <c r="D41" s="1094"/>
      <c r="E41" s="1094"/>
      <c r="F41" s="1094"/>
      <c r="G41" s="1094"/>
      <c r="H41" s="1094"/>
      <c r="I41" s="1094"/>
      <c r="J41" s="1094"/>
      <c r="K41" s="1094"/>
      <c r="L41" s="1094"/>
      <c r="M41" s="1094"/>
      <c r="N41" s="1095"/>
      <c r="Q41" s="1061" t="s">
        <v>200</v>
      </c>
      <c r="R41" s="1062"/>
      <c r="S41" s="1062"/>
      <c r="T41" s="1062"/>
      <c r="U41" s="1062"/>
      <c r="V41" s="1062"/>
      <c r="W41" s="1062"/>
      <c r="X41" s="1062"/>
      <c r="Y41" s="1063"/>
    </row>
    <row r="42" spans="1:25" s="10" customFormat="1" ht="27.75" customHeight="1" thickBot="1" x14ac:dyDescent="0.3">
      <c r="B42" s="1090" t="s">
        <v>393</v>
      </c>
      <c r="C42" s="1091"/>
      <c r="D42" s="1091"/>
      <c r="E42" s="1091"/>
      <c r="F42" s="1091"/>
      <c r="G42" s="1092"/>
      <c r="I42" s="1090" t="s">
        <v>394</v>
      </c>
      <c r="J42" s="1091"/>
      <c r="K42" s="1091"/>
      <c r="L42" s="1091"/>
      <c r="M42" s="1091"/>
      <c r="N42" s="1092"/>
      <c r="Q42" s="131"/>
      <c r="R42" s="336"/>
      <c r="S42" s="336"/>
      <c r="T42" s="336"/>
      <c r="U42" s="336"/>
      <c r="V42" s="336"/>
      <c r="W42" s="336"/>
      <c r="X42" s="336"/>
      <c r="Y42" s="337"/>
    </row>
    <row r="43" spans="1:25" s="2" customFormat="1" ht="50.1" customHeight="1" thickBot="1" x14ac:dyDescent="0.3">
      <c r="A43" s="139"/>
      <c r="B43" s="680" t="s">
        <v>61</v>
      </c>
      <c r="C43" s="704" t="s">
        <v>331</v>
      </c>
      <c r="D43" s="358" t="s">
        <v>330</v>
      </c>
      <c r="E43" s="357" t="s">
        <v>63</v>
      </c>
      <c r="F43" s="357" t="s">
        <v>64</v>
      </c>
      <c r="G43" s="359" t="s">
        <v>65</v>
      </c>
      <c r="H43" s="10"/>
      <c r="I43" s="360" t="s">
        <v>62</v>
      </c>
      <c r="J43" s="358" t="s">
        <v>329</v>
      </c>
      <c r="K43" s="357" t="s">
        <v>63</v>
      </c>
      <c r="L43" s="357" t="s">
        <v>64</v>
      </c>
      <c r="M43" s="357" t="s">
        <v>65</v>
      </c>
      <c r="N43" s="359" t="s">
        <v>376</v>
      </c>
      <c r="O43" s="139"/>
      <c r="Q43" s="25"/>
      <c r="R43" s="10"/>
      <c r="S43" s="10"/>
      <c r="T43" s="10"/>
      <c r="U43" s="10"/>
      <c r="V43" s="10"/>
      <c r="W43" s="10"/>
      <c r="X43" s="10"/>
      <c r="Y43" s="60"/>
    </row>
    <row r="44" spans="1:25" s="2" customFormat="1" ht="30" customHeight="1" x14ac:dyDescent="0.25">
      <c r="A44" s="7"/>
      <c r="B44" s="708">
        <v>1</v>
      </c>
      <c r="C44" s="705"/>
      <c r="D44" s="341" t="e">
        <f>C44+(VLOOKUP($A$43,'DATOS }'!$A$37:$N$50,13,FALSE))*C44+(VLOOKUP($A$43,'DATOS }'!$A$37:$N$50,14,FALSE))</f>
        <v>#N/A</v>
      </c>
      <c r="E44" s="342"/>
      <c r="F44" s="343"/>
      <c r="G44" s="344">
        <f>E44+F44</f>
        <v>0</v>
      </c>
      <c r="H44" s="14"/>
      <c r="I44" s="351"/>
      <c r="J44" s="341" t="e">
        <f>I44+(VLOOKUP($O$43,'DATOS }'!$A$37:$N$50,13,FALSE))*I44+(VLOOKUP($O$43,'DATOS }'!$A$37:$N$50,14,FALSE))</f>
        <v>#N/A</v>
      </c>
      <c r="K44" s="352"/>
      <c r="L44" s="353"/>
      <c r="M44" s="354">
        <f>K44+L44</f>
        <v>0</v>
      </c>
      <c r="N44" s="355"/>
      <c r="O44" s="10"/>
      <c r="Q44" s="25"/>
      <c r="R44" s="10"/>
      <c r="S44" s="10"/>
      <c r="T44" s="10"/>
      <c r="U44" s="10"/>
      <c r="V44" s="10"/>
      <c r="W44" s="10"/>
      <c r="X44" s="10"/>
      <c r="Y44" s="60"/>
    </row>
    <row r="45" spans="1:25" s="2" customFormat="1" ht="30" customHeight="1" thickBot="1" x14ac:dyDescent="0.3">
      <c r="A45" s="7"/>
      <c r="B45" s="709">
        <v>2</v>
      </c>
      <c r="C45" s="706"/>
      <c r="D45" s="309" t="e">
        <f>C45+(VLOOKUP($A$43,'DATOS }'!$A$37:$N$50,13,FALSE))*C45+(VLOOKUP($A$43,'DATOS }'!$A$37:$N$50,14,FALSE))</f>
        <v>#N/A</v>
      </c>
      <c r="E45" s="160"/>
      <c r="F45" s="161"/>
      <c r="G45" s="300">
        <f>E45+F45</f>
        <v>0</v>
      </c>
      <c r="H45" s="14"/>
      <c r="I45" s="332"/>
      <c r="J45" s="309" t="e">
        <f>I45+(VLOOKUP($O$43,'DATOS }'!$A$37:$N$50,13,FALSE))*I45+(VLOOKUP($O$43,'DATOS }'!$A$37:$N$50,14,FALSE))</f>
        <v>#N/A</v>
      </c>
      <c r="K45" s="135"/>
      <c r="L45" s="136"/>
      <c r="M45" s="301">
        <f t="shared" ref="M45:M46" si="6">K45+L45</f>
        <v>0</v>
      </c>
      <c r="N45" s="137"/>
      <c r="O45" s="10"/>
      <c r="Q45" s="25"/>
      <c r="R45" s="10"/>
      <c r="S45" s="10"/>
      <c r="T45" s="10"/>
      <c r="U45" s="10"/>
      <c r="V45" s="10"/>
      <c r="W45" s="10"/>
      <c r="X45" s="10"/>
      <c r="Y45" s="60"/>
    </row>
    <row r="46" spans="1:25" s="15" customFormat="1" ht="30" customHeight="1" thickBot="1" x14ac:dyDescent="0.3">
      <c r="A46" s="96" t="s">
        <v>66</v>
      </c>
      <c r="B46" s="782">
        <v>3</v>
      </c>
      <c r="C46" s="707"/>
      <c r="D46" s="345" t="e">
        <f>C46+(VLOOKUP($A$43,'DATOS }'!$A$37:$N$50,13,FALSE))*C46+(VLOOKUP($A$43,'DATOS }'!$A$37:$N$50,14,FALSE))</f>
        <v>#N/A</v>
      </c>
      <c r="E46" s="346"/>
      <c r="F46" s="347"/>
      <c r="G46" s="348">
        <f t="shared" ref="G46" si="7">E46+F46</f>
        <v>0</v>
      </c>
      <c r="H46" s="14"/>
      <c r="I46" s="349"/>
      <c r="J46" s="345" t="e">
        <f>I46+(VLOOKUP($O$43,'DATOS }'!$A$37:$N$50,13,FALSE))*I46+(VLOOKUP($O$43,'DATOS }'!$A$37:$N$50,14,FALSE))</f>
        <v>#N/A</v>
      </c>
      <c r="K46" s="333"/>
      <c r="L46" s="334"/>
      <c r="M46" s="350">
        <f t="shared" si="6"/>
        <v>0</v>
      </c>
      <c r="N46" s="138"/>
      <c r="O46" s="14"/>
      <c r="Q46" s="338"/>
      <c r="R46" s="339"/>
      <c r="S46" s="339"/>
      <c r="T46" s="339"/>
      <c r="U46" s="339"/>
      <c r="V46" s="339"/>
      <c r="W46" s="339"/>
      <c r="X46" s="339"/>
      <c r="Y46" s="340"/>
    </row>
    <row r="47" spans="1:25" s="15" customFormat="1" ht="33.75" customHeight="1" thickBot="1" x14ac:dyDescent="0.3">
      <c r="A47" s="13"/>
      <c r="B47" s="1105" t="s">
        <v>388</v>
      </c>
      <c r="C47" s="1106"/>
      <c r="D47" s="1106"/>
      <c r="E47" s="1106"/>
      <c r="F47" s="1107"/>
      <c r="G47" s="780" t="e">
        <f>AVERAGE(D44:D46)</f>
        <v>#N/A</v>
      </c>
      <c r="H47" s="14"/>
      <c r="I47" s="1108" t="s">
        <v>388</v>
      </c>
      <c r="J47" s="1109"/>
      <c r="K47" s="1109"/>
      <c r="L47" s="1109"/>
      <c r="M47" s="1110"/>
      <c r="N47" s="780" t="e">
        <f>AVERAGE(J44:J46)</f>
        <v>#N/A</v>
      </c>
      <c r="O47" s="14"/>
      <c r="Q47" s="10"/>
      <c r="R47" s="10"/>
      <c r="S47" s="10"/>
      <c r="T47" s="10"/>
      <c r="U47" s="10"/>
      <c r="V47" s="10"/>
      <c r="W47" s="10"/>
      <c r="X47" s="10"/>
      <c r="Y47" s="60"/>
    </row>
    <row r="48" spans="1:25" s="15" customFormat="1" ht="45" customHeight="1" x14ac:dyDescent="0.25">
      <c r="A48" s="13"/>
      <c r="O48" s="14"/>
      <c r="Q48" s="10"/>
      <c r="R48" s="10"/>
      <c r="S48" s="10"/>
      <c r="T48" s="10"/>
      <c r="U48" s="10"/>
      <c r="V48" s="10"/>
      <c r="W48" s="10"/>
      <c r="X48" s="10"/>
      <c r="Y48" s="60"/>
    </row>
    <row r="49" spans="1:18" s="15" customFormat="1" ht="45" customHeight="1" x14ac:dyDescent="0.25">
      <c r="A49" s="13"/>
      <c r="B49" s="14"/>
    </row>
    <row r="50" spans="1:18" s="15" customFormat="1" ht="30" customHeight="1" x14ac:dyDescent="0.25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</row>
    <row r="51" spans="1:18" s="2" customFormat="1" ht="30" customHeight="1" x14ac:dyDescent="0.25">
      <c r="A51" s="7"/>
      <c r="B51" s="10"/>
      <c r="H51" s="10"/>
      <c r="N51" s="10"/>
      <c r="O51" s="10"/>
      <c r="P51" s="10"/>
      <c r="Q51" s="7"/>
      <c r="R51" s="7"/>
    </row>
    <row r="52" spans="1:18" s="10" customFormat="1" ht="25.5" customHeight="1" thickBot="1" x14ac:dyDescent="0.3"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</row>
    <row r="53" spans="1:18" s="2" customFormat="1" ht="30" customHeight="1" thickBot="1" x14ac:dyDescent="0.3">
      <c r="A53" s="7"/>
      <c r="B53" s="7"/>
      <c r="C53" s="7"/>
      <c r="D53" s="7"/>
      <c r="E53" s="1093" t="s">
        <v>377</v>
      </c>
      <c r="F53" s="1094"/>
      <c r="G53" s="1094"/>
      <c r="H53" s="1094"/>
      <c r="I53" s="1094"/>
      <c r="J53" s="1094"/>
      <c r="K53" s="1094"/>
      <c r="L53" s="1095"/>
      <c r="M53" s="7"/>
      <c r="N53" s="7"/>
      <c r="O53" s="7"/>
      <c r="P53" s="7"/>
      <c r="Q53" s="7"/>
    </row>
    <row r="54" spans="1:18" s="2" customFormat="1" ht="30" customHeight="1" thickBot="1" x14ac:dyDescent="0.3">
      <c r="A54" s="7"/>
      <c r="E54" s="1096" t="s">
        <v>61</v>
      </c>
      <c r="F54" s="1097"/>
      <c r="G54" s="147" t="s">
        <v>115</v>
      </c>
      <c r="H54" s="148" t="s">
        <v>116</v>
      </c>
      <c r="I54" s="10"/>
      <c r="J54" s="149"/>
      <c r="K54" s="150"/>
      <c r="L54" s="151"/>
      <c r="M54" s="7"/>
      <c r="N54" s="152" t="s">
        <v>4</v>
      </c>
      <c r="O54" s="1119" t="s">
        <v>67</v>
      </c>
      <c r="P54" s="69"/>
      <c r="Q54" s="73" t="e">
        <f>IF(R30&gt;=(N55)," AJUSTAR","NO AJUSTAR")</f>
        <v>#N/A</v>
      </c>
      <c r="R54" s="66"/>
    </row>
    <row r="55" spans="1:18" s="2" customFormat="1" ht="30" customHeight="1" thickBot="1" x14ac:dyDescent="0.3">
      <c r="A55" s="7"/>
      <c r="E55" s="1121">
        <v>1</v>
      </c>
      <c r="F55" s="1122"/>
      <c r="G55" s="754" t="e">
        <f>$C$7*((1-$D$33*($D$29-D44))+($K$55)*(J44-D44)+$F$33*($F$29-J44))</f>
        <v>#N/A</v>
      </c>
      <c r="H55" s="755" t="e">
        <f>G55+N44</f>
        <v>#N/A</v>
      </c>
      <c r="I55" s="10"/>
      <c r="J55" s="626">
        <v>1</v>
      </c>
      <c r="K55" s="97" t="e">
        <f>(-0.1176*((D44+J44)/2)^2+(15.846*(D44+J44)/2)-62.677)*10^-6</f>
        <v>#N/A</v>
      </c>
      <c r="L55" s="98" t="s">
        <v>117</v>
      </c>
      <c r="M55" s="10"/>
      <c r="N55" s="378">
        <v>8.1940000000000008</v>
      </c>
      <c r="O55" s="1120"/>
      <c r="P55" s="72"/>
      <c r="Q55" s="153" t="e">
        <f>Q30</f>
        <v>#N/A</v>
      </c>
      <c r="R55" s="72"/>
    </row>
    <row r="56" spans="1:18" s="2" customFormat="1" ht="30" customHeight="1" thickBot="1" x14ac:dyDescent="0.3">
      <c r="A56" s="7"/>
      <c r="E56" s="1121">
        <v>2</v>
      </c>
      <c r="F56" s="1122"/>
      <c r="G56" s="754" t="e">
        <f>$C$7*((1-$D$33*($D$29-D45))+($K$56)*(J45-D45)+$F$33*($F$29-J45))</f>
        <v>#N/A</v>
      </c>
      <c r="H56" s="755" t="e">
        <f>G56+N45</f>
        <v>#N/A</v>
      </c>
      <c r="I56" s="10"/>
      <c r="J56" s="626">
        <v>2</v>
      </c>
      <c r="K56" s="97" t="e">
        <f>(-0.1176*((D45+J45)/2)^2+(15.846*(D45+J45)/2)-62.677)*10^-6</f>
        <v>#N/A</v>
      </c>
      <c r="L56" s="98" t="s">
        <v>117</v>
      </c>
      <c r="N56" s="154" t="s">
        <v>203</v>
      </c>
      <c r="O56" s="1123" t="s">
        <v>118</v>
      </c>
      <c r="P56" s="71"/>
      <c r="Q56" s="74" t="e">
        <f>IF(R28&gt;=(N57)," AJUSTAR","NO AJUSTAR")</f>
        <v>#N/A</v>
      </c>
      <c r="R56" s="68"/>
    </row>
    <row r="57" spans="1:18" s="2" customFormat="1" ht="30" customHeight="1" thickBot="1" x14ac:dyDescent="0.3">
      <c r="A57" s="7"/>
      <c r="E57" s="1121">
        <v>3</v>
      </c>
      <c r="F57" s="1122"/>
      <c r="G57" s="754" t="e">
        <f>$C$7*((1-$D$33*($D$29-D46))+($K$57)*(J46-D46)+$F$33*($F$29-J46))</f>
        <v>#N/A</v>
      </c>
      <c r="H57" s="755" t="e">
        <f>G57+N46</f>
        <v>#N/A</v>
      </c>
      <c r="I57" s="10"/>
      <c r="J57" s="626">
        <v>3</v>
      </c>
      <c r="K57" s="97" t="e">
        <f>(-0.1176*((D46+J46)/2)^2+(15.846*(D46+J46)/2)-62.677)*10^-6</f>
        <v>#N/A</v>
      </c>
      <c r="L57" s="98" t="s">
        <v>117</v>
      </c>
      <c r="N57" s="99">
        <v>0.5</v>
      </c>
      <c r="O57" s="1120"/>
      <c r="P57" s="70"/>
      <c r="Q57" s="155" t="e">
        <f>Q28</f>
        <v>#N/A</v>
      </c>
      <c r="R57" s="67"/>
    </row>
    <row r="58" spans="1:18" s="2" customFormat="1" ht="30" customHeight="1" thickBot="1" x14ac:dyDescent="0.3">
      <c r="A58" s="7"/>
      <c r="E58" s="1111" t="s">
        <v>119</v>
      </c>
      <c r="F58" s="1112"/>
      <c r="G58" s="1113"/>
      <c r="H58" s="755" t="e">
        <f>AVERAGE(H55:H57)</f>
        <v>#N/A</v>
      </c>
      <c r="J58" s="19" t="s">
        <v>2</v>
      </c>
      <c r="K58" s="20" t="e">
        <f>AVERAGE(K55:K57)</f>
        <v>#N/A</v>
      </c>
      <c r="L58" s="21" t="s">
        <v>117</v>
      </c>
    </row>
    <row r="59" spans="1:18" s="2" customFormat="1" ht="30" customHeight="1" x14ac:dyDescent="0.25">
      <c r="A59" s="7"/>
      <c r="E59" s="1111" t="s">
        <v>120</v>
      </c>
      <c r="F59" s="1112"/>
      <c r="G59" s="1113"/>
      <c r="H59" s="100" t="e">
        <f>_xlfn.STDEV.S(H55:H57)</f>
        <v>#N/A</v>
      </c>
      <c r="I59" s="7"/>
    </row>
    <row r="60" spans="1:18" s="2" customFormat="1" ht="30" customHeight="1" thickBot="1" x14ac:dyDescent="0.3">
      <c r="A60" s="7"/>
      <c r="B60" s="10"/>
      <c r="E60" s="1114" t="s">
        <v>68</v>
      </c>
      <c r="F60" s="1115"/>
      <c r="G60" s="1116"/>
      <c r="H60" s="102" t="e">
        <f>H59/SQRT(3)</f>
        <v>#N/A</v>
      </c>
      <c r="I60" s="7"/>
      <c r="J60" s="10"/>
      <c r="K60" s="10"/>
      <c r="L60" s="10"/>
      <c r="M60" s="10"/>
      <c r="N60" s="10"/>
      <c r="O60" s="10"/>
      <c r="P60" s="10"/>
      <c r="Q60" s="7"/>
      <c r="R60" s="7"/>
    </row>
    <row r="61" spans="1:18" s="2" customFormat="1" ht="30" customHeight="1" x14ac:dyDescent="0.25">
      <c r="A61" s="7"/>
      <c r="B61" s="10"/>
      <c r="M61" s="10" t="s">
        <v>12</v>
      </c>
      <c r="N61" s="10"/>
      <c r="O61" s="10"/>
      <c r="P61" s="10"/>
      <c r="Q61" s="7"/>
      <c r="R61" s="7"/>
    </row>
    <row r="62" spans="1:18" s="10" customFormat="1" ht="22.5" customHeight="1" x14ac:dyDescent="0.25">
      <c r="A62" s="23"/>
      <c r="J62" s="8"/>
      <c r="K62" s="8"/>
      <c r="L62" s="24"/>
      <c r="M62" s="24"/>
      <c r="N62" s="24"/>
      <c r="O62" s="24"/>
      <c r="Q62" s="7"/>
      <c r="R62" s="7"/>
    </row>
    <row r="63" spans="1:18" s="2" customFormat="1" ht="30" customHeight="1" thickBot="1" x14ac:dyDescent="0.3">
      <c r="M63" s="10"/>
      <c r="N63" s="10"/>
      <c r="O63" s="10"/>
      <c r="P63" s="10"/>
      <c r="Q63" s="7"/>
      <c r="R63" s="7"/>
    </row>
    <row r="64" spans="1:18" s="2" customFormat="1" ht="30" customHeight="1" thickBot="1" x14ac:dyDescent="0.3">
      <c r="A64" s="10"/>
      <c r="B64" s="1093" t="s">
        <v>69</v>
      </c>
      <c r="C64" s="1094"/>
      <c r="D64" s="1094"/>
      <c r="E64" s="1094"/>
      <c r="F64" s="1094"/>
      <c r="G64" s="1094"/>
      <c r="H64" s="1094"/>
      <c r="I64" s="1094"/>
      <c r="J64" s="1094"/>
      <c r="K64" s="1094"/>
      <c r="L64" s="1095"/>
      <c r="M64" s="10"/>
      <c r="Q64" s="7"/>
      <c r="R64" s="7"/>
    </row>
    <row r="65" spans="1:18" s="2" customFormat="1" ht="30" customHeight="1" thickBot="1" x14ac:dyDescent="0.3">
      <c r="A65" s="10"/>
      <c r="B65" s="103"/>
      <c r="C65" s="22"/>
      <c r="D65" s="22"/>
      <c r="E65" s="22"/>
      <c r="F65" s="22"/>
      <c r="G65" s="22"/>
      <c r="H65" s="22"/>
      <c r="I65" s="22"/>
      <c r="J65" s="22"/>
      <c r="K65" s="680" t="s">
        <v>70</v>
      </c>
      <c r="L65" s="680" t="s">
        <v>36</v>
      </c>
      <c r="M65" s="10"/>
      <c r="N65" s="356" t="s">
        <v>36</v>
      </c>
      <c r="O65" s="357" t="s">
        <v>1</v>
      </c>
      <c r="P65" s="359" t="s">
        <v>0</v>
      </c>
      <c r="Q65" s="7"/>
      <c r="R65" s="7"/>
    </row>
    <row r="66" spans="1:18" s="10" customFormat="1" ht="30" customHeight="1" thickBot="1" x14ac:dyDescent="0.3">
      <c r="B66" s="1117" t="s">
        <v>148</v>
      </c>
      <c r="C66" s="1118"/>
      <c r="D66" s="1118"/>
      <c r="E66" s="547"/>
      <c r="F66" s="547"/>
      <c r="G66" s="104"/>
      <c r="H66" s="104"/>
      <c r="I66" s="104"/>
      <c r="J66" s="104"/>
      <c r="K66" s="681" t="e">
        <f>(1-$O$74*(O72-O68))+(O78)*(P70-O68)+P76*(P80-P70)</f>
        <v>#N/A</v>
      </c>
      <c r="L66" s="683" t="s">
        <v>247</v>
      </c>
      <c r="N66" s="677"/>
      <c r="O66" s="678" t="e">
        <f>C7</f>
        <v>#N/A</v>
      </c>
      <c r="P66" s="679"/>
    </row>
    <row r="67" spans="1:18" s="2" customFormat="1" ht="5.0999999999999996" customHeight="1" thickBot="1" x14ac:dyDescent="0.3">
      <c r="A67" s="10"/>
      <c r="B67" s="59"/>
      <c r="C67" s="9"/>
      <c r="D67" s="9"/>
      <c r="E67" s="9"/>
      <c r="F67" s="105"/>
      <c r="G67" s="101"/>
      <c r="H67" s="101"/>
      <c r="I67" s="101"/>
      <c r="J67" s="101"/>
      <c r="K67" s="9"/>
      <c r="L67" s="684"/>
      <c r="M67" s="10"/>
      <c r="N67" s="26"/>
      <c r="O67" s="27"/>
      <c r="P67" s="28"/>
      <c r="R67" s="7"/>
    </row>
    <row r="68" spans="1:18" s="7" customFormat="1" ht="30" customHeight="1" thickBot="1" x14ac:dyDescent="0.3">
      <c r="A68" s="10"/>
      <c r="B68" s="1117" t="s">
        <v>149</v>
      </c>
      <c r="C68" s="1118"/>
      <c r="D68" s="1118"/>
      <c r="E68" s="1118"/>
      <c r="F68" s="547"/>
      <c r="G68" s="104"/>
      <c r="H68" s="104"/>
      <c r="I68" s="104"/>
      <c r="J68" s="104"/>
      <c r="K68" s="681" t="e">
        <f>$O$66*(O74-O78)</f>
        <v>#N/A</v>
      </c>
      <c r="L68" s="683" t="s">
        <v>271</v>
      </c>
      <c r="N68" s="29"/>
      <c r="O68" s="30" t="e">
        <f>G47</f>
        <v>#N/A</v>
      </c>
      <c r="P68" s="380"/>
    </row>
    <row r="69" spans="1:18" s="2" customFormat="1" ht="5.0999999999999996" customHeight="1" thickBot="1" x14ac:dyDescent="0.3">
      <c r="A69" s="10"/>
      <c r="B69" s="59"/>
      <c r="C69" s="9"/>
      <c r="D69" s="9"/>
      <c r="E69" s="9"/>
      <c r="F69" s="105"/>
      <c r="G69" s="101"/>
      <c r="H69" s="101"/>
      <c r="I69" s="101"/>
      <c r="J69" s="101"/>
      <c r="K69" s="9"/>
      <c r="L69" s="685"/>
      <c r="M69" s="7"/>
      <c r="N69" s="26"/>
      <c r="O69" s="27"/>
      <c r="P69" s="28"/>
      <c r="Q69" s="7"/>
      <c r="R69" s="7"/>
    </row>
    <row r="70" spans="1:18" s="7" customFormat="1" ht="30" customHeight="1" thickBot="1" x14ac:dyDescent="0.3">
      <c r="A70" s="10"/>
      <c r="B70" s="1117" t="s">
        <v>150</v>
      </c>
      <c r="C70" s="1118"/>
      <c r="D70" s="1118"/>
      <c r="E70" s="1118"/>
      <c r="F70" s="547"/>
      <c r="G70" s="104"/>
      <c r="H70" s="104"/>
      <c r="I70" s="104"/>
      <c r="J70" s="104"/>
      <c r="K70" s="681" t="e">
        <f>$O$66*(O78-P76)</f>
        <v>#N/A</v>
      </c>
      <c r="L70" s="683" t="s">
        <v>271</v>
      </c>
      <c r="N70" s="29"/>
      <c r="O70" s="381"/>
      <c r="P70" s="31" t="e">
        <f>N47</f>
        <v>#N/A</v>
      </c>
    </row>
    <row r="71" spans="1:18" s="2" customFormat="1" ht="5.0999999999999996" customHeight="1" thickBot="1" x14ac:dyDescent="0.3">
      <c r="A71" s="10"/>
      <c r="B71" s="59"/>
      <c r="C71" s="9"/>
      <c r="D71" s="9"/>
      <c r="E71" s="9"/>
      <c r="F71" s="9"/>
      <c r="G71" s="101"/>
      <c r="H71" s="101"/>
      <c r="I71" s="101"/>
      <c r="J71" s="101"/>
      <c r="K71" s="9"/>
      <c r="L71" s="685"/>
      <c r="M71" s="7"/>
      <c r="N71" s="26"/>
      <c r="O71" s="27"/>
      <c r="P71" s="28"/>
      <c r="Q71" s="7"/>
      <c r="R71" s="7"/>
    </row>
    <row r="72" spans="1:18" s="7" customFormat="1" ht="30" customHeight="1" thickBot="1" x14ac:dyDescent="0.3">
      <c r="A72" s="10"/>
      <c r="B72" s="1117" t="s">
        <v>147</v>
      </c>
      <c r="C72" s="1118"/>
      <c r="D72" s="1118"/>
      <c r="E72" s="1118"/>
      <c r="F72" s="1118"/>
      <c r="G72" s="104"/>
      <c r="H72" s="104"/>
      <c r="I72" s="104"/>
      <c r="J72" s="104"/>
      <c r="K72" s="681" t="e">
        <f>-O$66*(O72-O68)</f>
        <v>#N/A</v>
      </c>
      <c r="L72" s="683" t="s">
        <v>248</v>
      </c>
      <c r="N72" s="32"/>
      <c r="O72" s="12" t="e">
        <f>D29</f>
        <v>#N/A</v>
      </c>
      <c r="P72" s="33"/>
    </row>
    <row r="73" spans="1:18" s="2" customFormat="1" ht="5.0999999999999996" customHeight="1" thickBot="1" x14ac:dyDescent="0.3">
      <c r="A73" s="10"/>
      <c r="B73" s="59"/>
      <c r="C73" s="9"/>
      <c r="D73" s="9"/>
      <c r="E73" s="9"/>
      <c r="F73" s="9"/>
      <c r="G73" s="101"/>
      <c r="H73" s="101"/>
      <c r="I73" s="101"/>
      <c r="J73" s="101"/>
      <c r="K73" s="9"/>
      <c r="L73" s="685"/>
      <c r="M73" s="7"/>
      <c r="N73" s="26"/>
      <c r="O73" s="27"/>
      <c r="P73" s="28"/>
      <c r="Q73" s="7"/>
      <c r="R73" s="7"/>
    </row>
    <row r="74" spans="1:18" s="7" customFormat="1" ht="30" customHeight="1" thickBot="1" x14ac:dyDescent="0.3">
      <c r="A74" s="10"/>
      <c r="B74" s="1117" t="s">
        <v>146</v>
      </c>
      <c r="C74" s="1118"/>
      <c r="D74" s="1118"/>
      <c r="E74" s="1118"/>
      <c r="F74" s="1118"/>
      <c r="G74" s="106"/>
      <c r="H74" s="106"/>
      <c r="I74" s="106"/>
      <c r="J74" s="104"/>
      <c r="K74" s="681" t="e">
        <f>$O$66*(P80-P70)</f>
        <v>#N/A</v>
      </c>
      <c r="L74" s="683" t="s">
        <v>248</v>
      </c>
      <c r="N74" s="29"/>
      <c r="O74" s="64" t="e">
        <f>D33</f>
        <v>#N/A</v>
      </c>
      <c r="P74" s="380"/>
    </row>
    <row r="75" spans="1:18" s="2" customFormat="1" ht="5.0999999999999996" customHeight="1" thickBot="1" x14ac:dyDescent="0.3">
      <c r="A75" s="10"/>
      <c r="B75" s="59"/>
      <c r="C75" s="9"/>
      <c r="D75" s="9"/>
      <c r="E75" s="9"/>
      <c r="F75" s="9"/>
      <c r="G75" s="101"/>
      <c r="H75" s="101"/>
      <c r="I75" s="101"/>
      <c r="J75" s="101"/>
      <c r="K75" s="9"/>
      <c r="L75" s="685"/>
      <c r="M75" s="7"/>
      <c r="N75" s="26"/>
      <c r="O75" s="27"/>
      <c r="P75" s="28"/>
      <c r="Q75" s="7"/>
      <c r="R75" s="7"/>
    </row>
    <row r="76" spans="1:18" s="7" customFormat="1" ht="30" customHeight="1" thickBot="1" x14ac:dyDescent="0.3">
      <c r="A76" s="10"/>
      <c r="B76" s="1117" t="s">
        <v>71</v>
      </c>
      <c r="C76" s="1118"/>
      <c r="D76" s="1118"/>
      <c r="E76" s="1118"/>
      <c r="F76" s="1118"/>
      <c r="G76" s="104"/>
      <c r="H76" s="104"/>
      <c r="I76" s="104"/>
      <c r="J76" s="104"/>
      <c r="K76" s="681" t="e">
        <f>$O$66*(P70-O68)</f>
        <v>#N/A</v>
      </c>
      <c r="L76" s="683" t="s">
        <v>248</v>
      </c>
      <c r="N76" s="29"/>
      <c r="O76" s="381"/>
      <c r="P76" s="302" t="e">
        <f>F33</f>
        <v>#N/A</v>
      </c>
    </row>
    <row r="77" spans="1:18" s="2" customFormat="1" ht="5.0999999999999996" customHeight="1" thickBot="1" x14ac:dyDescent="0.3">
      <c r="A77" s="10"/>
      <c r="B77" s="59"/>
      <c r="C77" s="9"/>
      <c r="D77" s="9"/>
      <c r="E77" s="105"/>
      <c r="F77" s="105"/>
      <c r="G77" s="101"/>
      <c r="H77" s="101"/>
      <c r="I77" s="101"/>
      <c r="J77" s="101"/>
      <c r="K77" s="9"/>
      <c r="L77" s="686"/>
      <c r="M77" s="24"/>
      <c r="N77" s="34"/>
      <c r="O77" s="27"/>
      <c r="P77" s="28"/>
      <c r="Q77" s="7"/>
      <c r="R77" s="7"/>
    </row>
    <row r="78" spans="1:18" s="7" customFormat="1" ht="30" customHeight="1" thickBot="1" x14ac:dyDescent="0.3">
      <c r="A78" s="10"/>
      <c r="B78" s="1117" t="s">
        <v>72</v>
      </c>
      <c r="C78" s="1118"/>
      <c r="D78" s="1118"/>
      <c r="E78" s="107"/>
      <c r="F78" s="107"/>
      <c r="G78" s="106"/>
      <c r="H78" s="106"/>
      <c r="I78" s="106"/>
      <c r="J78" s="104"/>
      <c r="K78" s="682">
        <v>1</v>
      </c>
      <c r="L78" s="683" t="s">
        <v>247</v>
      </c>
      <c r="M78" s="24"/>
      <c r="N78" s="29"/>
      <c r="O78" s="18" t="e">
        <f>D37</f>
        <v>#N/A</v>
      </c>
      <c r="P78" s="35" t="e">
        <f>F37</f>
        <v>#N/A</v>
      </c>
    </row>
    <row r="79" spans="1:18" s="2" customFormat="1" ht="5.0999999999999996" customHeight="1" thickBot="1" x14ac:dyDescent="0.3">
      <c r="A79" s="4"/>
      <c r="B79" s="59"/>
      <c r="C79" s="9"/>
      <c r="D79" s="9"/>
      <c r="E79" s="105"/>
      <c r="F79" s="105"/>
      <c r="G79" s="101"/>
      <c r="H79" s="101"/>
      <c r="I79" s="101"/>
      <c r="J79" s="101"/>
      <c r="K79" s="9"/>
      <c r="L79" s="686"/>
      <c r="M79" s="24"/>
      <c r="N79" s="34"/>
      <c r="O79" s="27"/>
      <c r="P79" s="28"/>
      <c r="Q79" s="7"/>
      <c r="R79" s="7"/>
    </row>
    <row r="80" spans="1:18" s="7" customFormat="1" ht="30" customHeight="1" thickBot="1" x14ac:dyDescent="0.3">
      <c r="A80" s="10"/>
      <c r="B80" s="1117" t="s">
        <v>73</v>
      </c>
      <c r="C80" s="1118"/>
      <c r="D80" s="1118"/>
      <c r="E80" s="107"/>
      <c r="F80" s="107"/>
      <c r="G80" s="106"/>
      <c r="H80" s="106"/>
      <c r="I80" s="106"/>
      <c r="J80" s="104"/>
      <c r="K80" s="682">
        <v>1</v>
      </c>
      <c r="L80" s="683" t="s">
        <v>247</v>
      </c>
      <c r="M80" s="24"/>
      <c r="N80" s="36"/>
      <c r="O80" s="676"/>
      <c r="P80" s="303" t="e">
        <f>F29</f>
        <v>#N/A</v>
      </c>
    </row>
    <row r="81" spans="1:18" s="2" customFormat="1" ht="5.0999999999999996" customHeight="1" thickBot="1" x14ac:dyDescent="0.3">
      <c r="A81" s="10"/>
      <c r="B81" s="59"/>
      <c r="C81" s="9"/>
      <c r="D81" s="9"/>
      <c r="E81" s="105"/>
      <c r="F81" s="105"/>
      <c r="G81" s="101"/>
      <c r="H81" s="101"/>
      <c r="I81" s="101"/>
      <c r="J81" s="101"/>
      <c r="K81" s="9"/>
      <c r="L81" s="686"/>
      <c r="M81" s="24"/>
      <c r="Q81" s="7"/>
      <c r="R81" s="7"/>
    </row>
    <row r="82" spans="1:18" s="7" customFormat="1" ht="30" customHeight="1" thickBot="1" x14ac:dyDescent="0.3">
      <c r="A82" s="10"/>
      <c r="B82" s="1117" t="s">
        <v>74</v>
      </c>
      <c r="C82" s="1118"/>
      <c r="D82" s="1118"/>
      <c r="E82" s="547"/>
      <c r="F82" s="547"/>
      <c r="G82" s="104"/>
      <c r="H82" s="104"/>
      <c r="I82" s="104"/>
      <c r="J82" s="104"/>
      <c r="K82" s="682">
        <v>1</v>
      </c>
      <c r="L82" s="683" t="s">
        <v>247</v>
      </c>
      <c r="M82" s="24"/>
    </row>
    <row r="83" spans="1:18" s="7" customFormat="1" ht="9.75" customHeight="1" thickBot="1" x14ac:dyDescent="0.3">
      <c r="A83" s="10"/>
      <c r="B83" s="338"/>
      <c r="C83" s="339"/>
      <c r="D83" s="339"/>
      <c r="E83" s="339"/>
      <c r="F83" s="339"/>
      <c r="G83" s="339"/>
      <c r="H83" s="339"/>
      <c r="I83" s="339"/>
      <c r="J83" s="339"/>
      <c r="K83" s="339"/>
      <c r="L83" s="687"/>
      <c r="M83" s="24"/>
      <c r="N83" s="24"/>
      <c r="O83" s="37"/>
      <c r="P83" s="10"/>
    </row>
    <row r="84" spans="1:18" s="7" customFormat="1" ht="39.75" customHeight="1" x14ac:dyDescent="0.25">
      <c r="A84" s="10"/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</row>
    <row r="85" spans="1:18" s="7" customFormat="1" ht="34.5" customHeight="1" thickBot="1" x14ac:dyDescent="0.3">
      <c r="A85" s="10"/>
      <c r="M85" s="24"/>
      <c r="N85" s="24"/>
      <c r="O85" s="37"/>
      <c r="P85" s="10"/>
    </row>
    <row r="86" spans="1:18" s="7" customFormat="1" ht="34.5" customHeight="1" thickBot="1" x14ac:dyDescent="0.3">
      <c r="A86" s="24"/>
      <c r="B86" s="1093" t="s">
        <v>75</v>
      </c>
      <c r="C86" s="1094"/>
      <c r="D86" s="1094"/>
      <c r="E86" s="1094"/>
      <c r="F86" s="1094"/>
      <c r="G86" s="1094"/>
      <c r="H86" s="1094"/>
      <c r="I86" s="1094"/>
      <c r="J86" s="1094"/>
      <c r="K86" s="1094"/>
      <c r="L86" s="1094"/>
      <c r="M86" s="1094"/>
      <c r="N86" s="1094"/>
      <c r="O86" s="1094"/>
      <c r="P86" s="1094"/>
      <c r="Q86" s="1095"/>
    </row>
    <row r="87" spans="1:18" s="2" customFormat="1" ht="39.950000000000003" customHeight="1" thickBot="1" x14ac:dyDescent="0.3">
      <c r="B87" s="1080" t="s">
        <v>76</v>
      </c>
      <c r="C87" s="1133"/>
      <c r="D87" s="164" t="s">
        <v>121</v>
      </c>
      <c r="E87" s="696" t="s">
        <v>77</v>
      </c>
      <c r="F87" s="164"/>
      <c r="G87" s="164" t="s">
        <v>78</v>
      </c>
      <c r="H87" s="358" t="s">
        <v>79</v>
      </c>
      <c r="I87" s="164"/>
      <c r="J87" s="357" t="s">
        <v>80</v>
      </c>
      <c r="K87" s="164"/>
      <c r="L87" s="357" t="s">
        <v>81</v>
      </c>
      <c r="M87" s="164"/>
      <c r="N87" s="357" t="s">
        <v>274</v>
      </c>
      <c r="O87" s="357" t="s">
        <v>82</v>
      </c>
      <c r="P87" s="357" t="s">
        <v>83</v>
      </c>
      <c r="Q87" s="697" t="s">
        <v>84</v>
      </c>
    </row>
    <row r="88" spans="1:18" s="2" customFormat="1" ht="39.950000000000003" customHeight="1" x14ac:dyDescent="0.25">
      <c r="A88" s="7"/>
      <c r="B88" s="1134" t="s">
        <v>85</v>
      </c>
      <c r="C88" s="1135"/>
      <c r="D88" s="736" t="e">
        <f>C7</f>
        <v>#N/A</v>
      </c>
      <c r="E88" s="693"/>
      <c r="F88" s="693"/>
      <c r="G88" s="693"/>
      <c r="H88" s="693"/>
      <c r="I88" s="693"/>
      <c r="J88" s="693"/>
      <c r="K88" s="693"/>
      <c r="L88" s="693"/>
      <c r="M88" s="693"/>
      <c r="N88" s="694"/>
      <c r="O88" s="693"/>
      <c r="P88" s="693"/>
      <c r="Q88" s="695"/>
    </row>
    <row r="89" spans="1:18" s="37" customFormat="1" ht="39.950000000000003" customHeight="1" x14ac:dyDescent="0.25">
      <c r="B89" s="1131" t="s">
        <v>86</v>
      </c>
      <c r="C89" s="1132"/>
      <c r="D89" s="688"/>
      <c r="E89" s="115" t="e">
        <f>I7</f>
        <v>#N/A</v>
      </c>
      <c r="F89" s="299" t="s">
        <v>4</v>
      </c>
      <c r="G89" s="38" t="e">
        <f>O7</f>
        <v>#N/A</v>
      </c>
      <c r="H89" s="38" t="e">
        <f>E89/G89</f>
        <v>#N/A</v>
      </c>
      <c r="I89" s="299" t="s">
        <v>4</v>
      </c>
      <c r="J89" s="109" t="e">
        <f>K66</f>
        <v>#N/A</v>
      </c>
      <c r="K89" s="39"/>
      <c r="L89" s="110" t="e">
        <f>H89*J89</f>
        <v>#N/A</v>
      </c>
      <c r="M89" s="39" t="s">
        <v>4</v>
      </c>
      <c r="N89" s="109" t="e">
        <f>L89^2</f>
        <v>#N/A</v>
      </c>
      <c r="O89" s="39" t="s">
        <v>18</v>
      </c>
      <c r="P89" s="39" t="s">
        <v>87</v>
      </c>
      <c r="Q89" s="40">
        <v>50</v>
      </c>
    </row>
    <row r="90" spans="1:18" s="2" customFormat="1" ht="39.950000000000003" customHeight="1" thickBot="1" x14ac:dyDescent="0.3">
      <c r="A90" s="1124"/>
      <c r="B90" s="1125" t="s">
        <v>88</v>
      </c>
      <c r="C90" s="1126"/>
      <c r="D90" s="688"/>
      <c r="E90" s="109" t="e">
        <f>K7</f>
        <v>#N/A</v>
      </c>
      <c r="F90" s="108" t="s">
        <v>4</v>
      </c>
      <c r="G90" s="38">
        <f>SQRT(3)</f>
        <v>1.7320508075688772</v>
      </c>
      <c r="H90" s="38" t="e">
        <f>E90/G90</f>
        <v>#N/A</v>
      </c>
      <c r="I90" s="108" t="str">
        <f>F90</f>
        <v>mL</v>
      </c>
      <c r="J90" s="109" t="e">
        <f>K66</f>
        <v>#N/A</v>
      </c>
      <c r="K90" s="39" t="s">
        <v>387</v>
      </c>
      <c r="L90" s="110" t="e">
        <f>H90*J90</f>
        <v>#N/A</v>
      </c>
      <c r="M90" s="39" t="s">
        <v>4</v>
      </c>
      <c r="N90" s="109" t="e">
        <f>L90^2</f>
        <v>#N/A</v>
      </c>
      <c r="O90" s="39" t="s">
        <v>18</v>
      </c>
      <c r="P90" s="39" t="s">
        <v>5</v>
      </c>
      <c r="Q90" s="40" t="s">
        <v>11</v>
      </c>
      <c r="R90" s="7"/>
    </row>
    <row r="91" spans="1:18" s="2" customFormat="1" ht="5.0999999999999996" customHeight="1" thickBot="1" x14ac:dyDescent="0.3">
      <c r="A91" s="1124"/>
      <c r="B91" s="1127"/>
      <c r="C91" s="1128"/>
      <c r="D91" s="625"/>
      <c r="E91" s="507"/>
      <c r="F91" s="507"/>
      <c r="G91" s="507"/>
      <c r="H91" s="507"/>
      <c r="I91" s="507"/>
      <c r="J91" s="507"/>
      <c r="K91" s="507"/>
      <c r="L91" s="507"/>
      <c r="M91" s="507"/>
      <c r="N91" s="746"/>
      <c r="O91" s="507"/>
      <c r="P91" s="507"/>
      <c r="Q91" s="508"/>
      <c r="R91" s="7"/>
    </row>
    <row r="92" spans="1:18" s="37" customFormat="1" ht="39.950000000000003" customHeight="1" x14ac:dyDescent="0.25">
      <c r="B92" s="1129" t="s">
        <v>151</v>
      </c>
      <c r="C92" s="1130"/>
      <c r="D92" s="737" t="e">
        <f>C18</f>
        <v>#N/A</v>
      </c>
      <c r="E92" s="506"/>
      <c r="F92" s="507"/>
      <c r="G92" s="507"/>
      <c r="H92" s="507"/>
      <c r="I92" s="507"/>
      <c r="J92" s="507"/>
      <c r="K92" s="507"/>
      <c r="L92" s="507"/>
      <c r="M92" s="507"/>
      <c r="N92" s="746"/>
      <c r="O92" s="507"/>
      <c r="P92" s="507"/>
      <c r="Q92" s="508"/>
    </row>
    <row r="93" spans="1:18" s="2" customFormat="1" ht="39.950000000000003" customHeight="1" x14ac:dyDescent="0.25">
      <c r="A93" s="10"/>
      <c r="B93" s="1131" t="s">
        <v>152</v>
      </c>
      <c r="C93" s="1132"/>
      <c r="D93" s="689"/>
      <c r="E93" s="110" t="e">
        <f>I18</f>
        <v>#N/A</v>
      </c>
      <c r="F93" s="111" t="str">
        <f>F19</f>
        <v>mL</v>
      </c>
      <c r="G93" s="112" t="e">
        <f>O18</f>
        <v>#N/A</v>
      </c>
      <c r="H93" s="110" t="e">
        <f>+E93/G93</f>
        <v>#N/A</v>
      </c>
      <c r="I93" s="111" t="str">
        <f>F93</f>
        <v>mL</v>
      </c>
      <c r="J93" s="113" t="e">
        <f>D36</f>
        <v>#N/A</v>
      </c>
      <c r="K93" s="111"/>
      <c r="L93" s="114" t="e">
        <f>H93*J93</f>
        <v>#N/A</v>
      </c>
      <c r="M93" s="111" t="s">
        <v>4</v>
      </c>
      <c r="N93" s="109" t="e">
        <f>L93^2</f>
        <v>#N/A</v>
      </c>
      <c r="O93" s="39" t="s">
        <v>18</v>
      </c>
      <c r="P93" s="39" t="s">
        <v>87</v>
      </c>
      <c r="Q93" s="40">
        <v>50</v>
      </c>
      <c r="R93" s="7"/>
    </row>
    <row r="94" spans="1:18" s="37" customFormat="1" ht="39.950000000000003" customHeight="1" x14ac:dyDescent="0.25">
      <c r="B94" s="1131" t="s">
        <v>153</v>
      </c>
      <c r="C94" s="1132"/>
      <c r="D94" s="689"/>
      <c r="E94" s="110" t="e">
        <f>E18</f>
        <v>#N/A</v>
      </c>
      <c r="F94" s="111" t="str">
        <f>F19</f>
        <v>mL</v>
      </c>
      <c r="G94" s="110">
        <f>SQRT(12)</f>
        <v>3.4641016151377544</v>
      </c>
      <c r="H94" s="110" t="e">
        <f>+E94/G94</f>
        <v>#N/A</v>
      </c>
      <c r="I94" s="111" t="str">
        <f t="shared" ref="I94" si="8">F94</f>
        <v>mL</v>
      </c>
      <c r="J94" s="113" t="e">
        <f>D36</f>
        <v>#N/A</v>
      </c>
      <c r="K94" s="111"/>
      <c r="L94" s="109" t="e">
        <f>H94*J94</f>
        <v>#N/A</v>
      </c>
      <c r="M94" s="111" t="s">
        <v>4</v>
      </c>
      <c r="N94" s="109" t="e">
        <f t="shared" ref="N94" si="9">L94^2</f>
        <v>#N/A</v>
      </c>
      <c r="O94" s="39" t="s">
        <v>18</v>
      </c>
      <c r="P94" s="39" t="s">
        <v>5</v>
      </c>
      <c r="Q94" s="40" t="s">
        <v>11</v>
      </c>
    </row>
    <row r="95" spans="1:18" s="2" customFormat="1" ht="39.950000000000003" customHeight="1" thickBot="1" x14ac:dyDescent="0.3">
      <c r="A95" s="10"/>
      <c r="B95" s="1125" t="s">
        <v>154</v>
      </c>
      <c r="C95" s="1126"/>
      <c r="D95" s="689"/>
      <c r="E95" s="110" t="e">
        <f>K18</f>
        <v>#N/A</v>
      </c>
      <c r="F95" s="111" t="str">
        <f>F19</f>
        <v>mL</v>
      </c>
      <c r="G95" s="109" t="e">
        <f>K18</f>
        <v>#N/A</v>
      </c>
      <c r="H95" s="115" t="e">
        <f>E95/G95</f>
        <v>#N/A</v>
      </c>
      <c r="I95" s="111" t="str">
        <f>F95</f>
        <v>mL</v>
      </c>
      <c r="J95" s="113" t="e">
        <f>D36</f>
        <v>#N/A</v>
      </c>
      <c r="K95" s="111"/>
      <c r="L95" s="113" t="e">
        <f t="shared" ref="L95" si="10">H95*J95</f>
        <v>#N/A</v>
      </c>
      <c r="M95" s="111" t="s">
        <v>4</v>
      </c>
      <c r="N95" s="109" t="e">
        <f>L95^2</f>
        <v>#N/A</v>
      </c>
      <c r="O95" s="39" t="s">
        <v>18</v>
      </c>
      <c r="P95" s="39" t="s">
        <v>5</v>
      </c>
      <c r="Q95" s="40" t="s">
        <v>11</v>
      </c>
      <c r="R95" s="7"/>
    </row>
    <row r="96" spans="1:18" s="2" customFormat="1" ht="5.0999999999999996" customHeight="1" thickBot="1" x14ac:dyDescent="0.3">
      <c r="A96" s="10"/>
      <c r="B96" s="691"/>
      <c r="C96" s="692"/>
      <c r="D96" s="116"/>
      <c r="E96" s="117"/>
      <c r="F96" s="118"/>
      <c r="G96" s="119"/>
      <c r="H96" s="120"/>
      <c r="I96" s="121"/>
      <c r="J96" s="122"/>
      <c r="K96" s="123"/>
      <c r="L96" s="120"/>
      <c r="M96" s="120"/>
      <c r="N96" s="123"/>
      <c r="O96" s="120"/>
      <c r="P96" s="120"/>
      <c r="Q96" s="124"/>
      <c r="R96" s="7"/>
    </row>
    <row r="97" spans="1:90" s="2" customFormat="1" ht="39.950000000000003" customHeight="1" x14ac:dyDescent="0.25">
      <c r="A97" s="10"/>
      <c r="B97" s="1129" t="s">
        <v>89</v>
      </c>
      <c r="C97" s="1130"/>
      <c r="D97" s="737" t="e">
        <f>G47</f>
        <v>#N/A</v>
      </c>
      <c r="E97" s="125" t="e">
        <f>G47</f>
        <v>#N/A</v>
      </c>
      <c r="F97" s="108" t="s">
        <v>3</v>
      </c>
      <c r="G97" s="507"/>
      <c r="H97" s="507"/>
      <c r="I97" s="507"/>
      <c r="J97" s="126"/>
      <c r="K97" s="507"/>
      <c r="L97" s="507"/>
      <c r="M97" s="507"/>
      <c r="N97" s="746"/>
      <c r="O97" s="507"/>
      <c r="P97" s="507"/>
      <c r="Q97" s="508"/>
      <c r="R97" s="7"/>
    </row>
    <row r="98" spans="1:90" s="2" customFormat="1" ht="39.950000000000003" customHeight="1" x14ac:dyDescent="0.25">
      <c r="A98" s="10"/>
      <c r="B98" s="1131" t="s">
        <v>90</v>
      </c>
      <c r="C98" s="1132"/>
      <c r="D98" s="737" t="e">
        <f>E11</f>
        <v>#N/A</v>
      </c>
      <c r="E98" s="38" t="e">
        <f>E9</f>
        <v>#N/A</v>
      </c>
      <c r="F98" s="108" t="s">
        <v>3</v>
      </c>
      <c r="G98" s="38">
        <f>SQRT(12)</f>
        <v>3.4641016151377544</v>
      </c>
      <c r="H98" s="38" t="e">
        <f>E98/G98</f>
        <v>#N/A</v>
      </c>
      <c r="I98" s="165" t="s">
        <v>3</v>
      </c>
      <c r="J98" s="113" t="e">
        <f>K68</f>
        <v>#N/A</v>
      </c>
      <c r="K98" s="39" t="s">
        <v>387</v>
      </c>
      <c r="L98" s="38" t="e">
        <f t="shared" ref="L98:L111" si="11">H98*J98</f>
        <v>#N/A</v>
      </c>
      <c r="M98" s="39" t="s">
        <v>4</v>
      </c>
      <c r="N98" s="109" t="e">
        <f t="shared" ref="N98:N111" si="12">L98^2</f>
        <v>#N/A</v>
      </c>
      <c r="O98" s="39" t="s">
        <v>19</v>
      </c>
      <c r="P98" s="39" t="s">
        <v>5</v>
      </c>
      <c r="Q98" s="40" t="s">
        <v>11</v>
      </c>
      <c r="R98" s="7"/>
    </row>
    <row r="99" spans="1:90" s="37" customFormat="1" ht="39.950000000000003" customHeight="1" x14ac:dyDescent="0.25">
      <c r="B99" s="1131" t="s">
        <v>91</v>
      </c>
      <c r="C99" s="1132"/>
      <c r="D99" s="689"/>
      <c r="E99" s="125" t="e">
        <f>MAX(I8:I12)</f>
        <v>#N/A</v>
      </c>
      <c r="F99" s="108" t="str">
        <f>F14</f>
        <v>°C</v>
      </c>
      <c r="G99" s="38" t="e">
        <f>O9</f>
        <v>#N/A</v>
      </c>
      <c r="H99" s="38" t="e">
        <f t="shared" ref="H99:H111" si="13">E99/G99</f>
        <v>#N/A</v>
      </c>
      <c r="I99" s="165" t="s">
        <v>3</v>
      </c>
      <c r="J99" s="113" t="e">
        <f>K68</f>
        <v>#N/A</v>
      </c>
      <c r="K99" s="39" t="s">
        <v>387</v>
      </c>
      <c r="L99" s="38" t="e">
        <f t="shared" si="11"/>
        <v>#N/A</v>
      </c>
      <c r="M99" s="39" t="s">
        <v>4</v>
      </c>
      <c r="N99" s="109" t="e">
        <f t="shared" si="12"/>
        <v>#N/A</v>
      </c>
      <c r="O99" s="39" t="s">
        <v>18</v>
      </c>
      <c r="P99" s="39" t="s">
        <v>87</v>
      </c>
      <c r="Q99" s="40">
        <v>50</v>
      </c>
    </row>
    <row r="100" spans="1:90" s="2" customFormat="1" ht="39.950000000000003" customHeight="1" x14ac:dyDescent="0.25">
      <c r="A100" s="10"/>
      <c r="B100" s="1131" t="s">
        <v>88</v>
      </c>
      <c r="C100" s="1132"/>
      <c r="D100" s="689"/>
      <c r="E100" s="127" t="e">
        <f>K9</f>
        <v>#N/A</v>
      </c>
      <c r="F100" s="108" t="str">
        <f>F14</f>
        <v>°C</v>
      </c>
      <c r="G100" s="38">
        <f>SQRT(3)</f>
        <v>1.7320508075688772</v>
      </c>
      <c r="H100" s="38" t="e">
        <f t="shared" si="13"/>
        <v>#N/A</v>
      </c>
      <c r="I100" s="165" t="s">
        <v>3</v>
      </c>
      <c r="J100" s="113" t="e">
        <f>K68</f>
        <v>#N/A</v>
      </c>
      <c r="K100" s="39" t="s">
        <v>387</v>
      </c>
      <c r="L100" s="38" t="e">
        <f t="shared" si="11"/>
        <v>#N/A</v>
      </c>
      <c r="M100" s="39" t="s">
        <v>4</v>
      </c>
      <c r="N100" s="109" t="e">
        <f t="shared" si="12"/>
        <v>#N/A</v>
      </c>
      <c r="O100" s="39" t="s">
        <v>18</v>
      </c>
      <c r="P100" s="39" t="s">
        <v>5</v>
      </c>
      <c r="Q100" s="40" t="s">
        <v>11</v>
      </c>
      <c r="R100" s="7"/>
    </row>
    <row r="101" spans="1:90" s="2" customFormat="1" ht="39.950000000000003" customHeight="1" x14ac:dyDescent="0.25">
      <c r="A101" s="10"/>
      <c r="B101" s="1131" t="s">
        <v>92</v>
      </c>
      <c r="C101" s="1132"/>
      <c r="D101" s="689"/>
      <c r="E101" s="125" t="e">
        <f>(MAX(D44:D46)-(MIN(D44:D46)))</f>
        <v>#N/A</v>
      </c>
      <c r="F101" s="108" t="str">
        <f>F14</f>
        <v>°C</v>
      </c>
      <c r="G101" s="38">
        <f>SQRT(12)</f>
        <v>3.4641016151377544</v>
      </c>
      <c r="H101" s="38" t="e">
        <f t="shared" si="13"/>
        <v>#N/A</v>
      </c>
      <c r="I101" s="165" t="s">
        <v>3</v>
      </c>
      <c r="J101" s="113" t="e">
        <f>K68</f>
        <v>#N/A</v>
      </c>
      <c r="K101" s="39" t="s">
        <v>387</v>
      </c>
      <c r="L101" s="38" t="e">
        <f t="shared" si="11"/>
        <v>#N/A</v>
      </c>
      <c r="M101" s="39" t="s">
        <v>4</v>
      </c>
      <c r="N101" s="109" t="e">
        <f t="shared" si="12"/>
        <v>#N/A</v>
      </c>
      <c r="O101" s="39" t="s">
        <v>19</v>
      </c>
      <c r="P101" s="39" t="s">
        <v>5</v>
      </c>
      <c r="Q101" s="40" t="s">
        <v>11</v>
      </c>
      <c r="R101" s="7"/>
    </row>
    <row r="102" spans="1:90" s="2" customFormat="1" ht="39.950000000000003" customHeight="1" x14ac:dyDescent="0.25">
      <c r="A102" s="10"/>
      <c r="B102" s="1131" t="s">
        <v>93</v>
      </c>
      <c r="C102" s="1132"/>
      <c r="D102" s="737" t="e">
        <f>N47</f>
        <v>#N/A</v>
      </c>
      <c r="E102" s="125">
        <f>M50</f>
        <v>0</v>
      </c>
      <c r="F102" s="108" t="str">
        <f>F14</f>
        <v>°C</v>
      </c>
      <c r="G102" s="507"/>
      <c r="H102" s="507"/>
      <c r="I102" s="286"/>
      <c r="J102" s="126"/>
      <c r="K102" s="507"/>
      <c r="L102" s="507"/>
      <c r="M102" s="507"/>
      <c r="N102" s="746"/>
      <c r="O102" s="507"/>
      <c r="P102" s="507"/>
      <c r="Q102" s="508"/>
      <c r="R102" s="7"/>
    </row>
    <row r="103" spans="1:90" s="2" customFormat="1" ht="39.950000000000003" customHeight="1" x14ac:dyDescent="0.25">
      <c r="A103" s="10"/>
      <c r="B103" s="1131" t="s">
        <v>90</v>
      </c>
      <c r="C103" s="1132"/>
      <c r="D103" s="738" t="e">
        <f>E14</f>
        <v>#N/A</v>
      </c>
      <c r="E103" s="38" t="e">
        <f>E14</f>
        <v>#N/A</v>
      </c>
      <c r="F103" s="39" t="str">
        <f>F14</f>
        <v>°C</v>
      </c>
      <c r="G103" s="38">
        <f>SQRT(12)</f>
        <v>3.4641016151377544</v>
      </c>
      <c r="H103" s="38" t="e">
        <f t="shared" si="13"/>
        <v>#N/A</v>
      </c>
      <c r="I103" s="165" t="s">
        <v>3</v>
      </c>
      <c r="J103" s="109" t="e">
        <f>K70</f>
        <v>#N/A</v>
      </c>
      <c r="K103" s="39" t="s">
        <v>387</v>
      </c>
      <c r="L103" s="38" t="e">
        <f t="shared" si="11"/>
        <v>#N/A</v>
      </c>
      <c r="M103" s="39" t="s">
        <v>4</v>
      </c>
      <c r="N103" s="109" t="e">
        <f t="shared" si="12"/>
        <v>#N/A</v>
      </c>
      <c r="O103" s="39" t="s">
        <v>19</v>
      </c>
      <c r="P103" s="39" t="s">
        <v>5</v>
      </c>
      <c r="Q103" s="40" t="s">
        <v>11</v>
      </c>
      <c r="R103" s="7"/>
    </row>
    <row r="104" spans="1:90" s="37" customFormat="1" ht="39.950000000000003" customHeight="1" x14ac:dyDescent="0.25">
      <c r="B104" s="1136" t="s">
        <v>91</v>
      </c>
      <c r="C104" s="1137"/>
      <c r="D104" s="689"/>
      <c r="E104" s="125" t="e">
        <f>MAX(I13:I17)</f>
        <v>#N/A</v>
      </c>
      <c r="F104" s="108" t="str">
        <f>F14</f>
        <v>°C</v>
      </c>
      <c r="G104" s="38" t="e">
        <f>O14</f>
        <v>#N/A</v>
      </c>
      <c r="H104" s="38" t="e">
        <f t="shared" si="13"/>
        <v>#N/A</v>
      </c>
      <c r="I104" s="165" t="s">
        <v>3</v>
      </c>
      <c r="J104" s="109" t="e">
        <f>K70</f>
        <v>#N/A</v>
      </c>
      <c r="K104" s="39" t="s">
        <v>387</v>
      </c>
      <c r="L104" s="38" t="e">
        <f>H104*J104</f>
        <v>#N/A</v>
      </c>
      <c r="M104" s="39" t="s">
        <v>4</v>
      </c>
      <c r="N104" s="109" t="e">
        <f>L104^2</f>
        <v>#N/A</v>
      </c>
      <c r="O104" s="39" t="s">
        <v>18</v>
      </c>
      <c r="P104" s="39" t="s">
        <v>87</v>
      </c>
      <c r="Q104" s="40">
        <v>50</v>
      </c>
    </row>
    <row r="105" spans="1:90" s="2" customFormat="1" ht="39.950000000000003" customHeight="1" x14ac:dyDescent="0.25">
      <c r="A105" s="10"/>
      <c r="B105" s="1136" t="s">
        <v>88</v>
      </c>
      <c r="C105" s="1137"/>
      <c r="D105" s="690"/>
      <c r="E105" s="127" t="e">
        <f>K15</f>
        <v>#N/A</v>
      </c>
      <c r="F105" s="108" t="str">
        <f>F14</f>
        <v>°C</v>
      </c>
      <c r="G105" s="38">
        <f>SQRT(3)</f>
        <v>1.7320508075688772</v>
      </c>
      <c r="H105" s="38" t="e">
        <f t="shared" si="13"/>
        <v>#N/A</v>
      </c>
      <c r="I105" s="165" t="s">
        <v>3</v>
      </c>
      <c r="J105" s="109" t="e">
        <f>K70</f>
        <v>#N/A</v>
      </c>
      <c r="K105" s="39" t="s">
        <v>387</v>
      </c>
      <c r="L105" s="38" t="e">
        <f t="shared" si="11"/>
        <v>#N/A</v>
      </c>
      <c r="M105" s="39" t="s">
        <v>4</v>
      </c>
      <c r="N105" s="109" t="e">
        <f t="shared" si="12"/>
        <v>#N/A</v>
      </c>
      <c r="O105" s="39" t="s">
        <v>18</v>
      </c>
      <c r="P105" s="39" t="s">
        <v>5</v>
      </c>
      <c r="Q105" s="40" t="s">
        <v>11</v>
      </c>
      <c r="R105" s="7"/>
    </row>
    <row r="106" spans="1:90" s="2" customFormat="1" ht="39.950000000000003" customHeight="1" x14ac:dyDescent="0.25">
      <c r="A106" s="10"/>
      <c r="B106" s="1136" t="s">
        <v>92</v>
      </c>
      <c r="C106" s="1137"/>
      <c r="D106" s="688"/>
      <c r="E106" s="128" t="e">
        <f>(MAX(J44:J46)-(MIN(J44:J46)))</f>
        <v>#N/A</v>
      </c>
      <c r="F106" s="108" t="str">
        <f>F14</f>
        <v>°C</v>
      </c>
      <c r="G106" s="38">
        <f>SQRT(12)</f>
        <v>3.4641016151377544</v>
      </c>
      <c r="H106" s="38" t="e">
        <f t="shared" si="13"/>
        <v>#N/A</v>
      </c>
      <c r="I106" s="165" t="s">
        <v>3</v>
      </c>
      <c r="J106" s="109" t="e">
        <f>K70</f>
        <v>#N/A</v>
      </c>
      <c r="K106" s="39" t="s">
        <v>387</v>
      </c>
      <c r="L106" s="38" t="e">
        <f t="shared" si="11"/>
        <v>#N/A</v>
      </c>
      <c r="M106" s="39" t="s">
        <v>4</v>
      </c>
      <c r="N106" s="109" t="e">
        <f t="shared" si="12"/>
        <v>#N/A</v>
      </c>
      <c r="O106" s="39" t="s">
        <v>19</v>
      </c>
      <c r="P106" s="39" t="s">
        <v>5</v>
      </c>
      <c r="Q106" s="40" t="s">
        <v>11</v>
      </c>
      <c r="R106" s="7"/>
    </row>
    <row r="107" spans="1:90" s="2" customFormat="1" ht="39.950000000000003" customHeight="1" x14ac:dyDescent="0.25">
      <c r="A107" s="10"/>
      <c r="B107" s="1136" t="s">
        <v>131</v>
      </c>
      <c r="C107" s="1137"/>
      <c r="D107" s="739" t="e">
        <f>D37</f>
        <v>#N/A</v>
      </c>
      <c r="E107" s="129" t="e">
        <f>D37</f>
        <v>#N/A</v>
      </c>
      <c r="F107" s="39" t="s">
        <v>10</v>
      </c>
      <c r="G107" s="507"/>
      <c r="H107" s="507"/>
      <c r="I107" s="507"/>
      <c r="J107" s="126"/>
      <c r="K107" s="507"/>
      <c r="L107" s="507"/>
      <c r="M107" s="507"/>
      <c r="N107" s="507"/>
      <c r="O107" s="507"/>
      <c r="P107" s="507"/>
      <c r="Q107" s="508"/>
      <c r="R107" s="7"/>
    </row>
    <row r="108" spans="1:90" s="37" customFormat="1" ht="39.950000000000003" customHeight="1" x14ac:dyDescent="0.25">
      <c r="A108" s="10"/>
      <c r="B108" s="1136" t="s">
        <v>333</v>
      </c>
      <c r="C108" s="1137"/>
      <c r="D108" s="688"/>
      <c r="E108" s="38" t="e">
        <f>(D37*B46)/100</f>
        <v>#N/A</v>
      </c>
      <c r="F108" s="39" t="s">
        <v>10</v>
      </c>
      <c r="G108" s="38">
        <f>SQRT(3)</f>
        <v>1.7320508075688772</v>
      </c>
      <c r="H108" s="38" t="e">
        <f t="shared" si="13"/>
        <v>#N/A</v>
      </c>
      <c r="I108" s="166" t="s">
        <v>246</v>
      </c>
      <c r="J108" s="109" t="e">
        <f>K76</f>
        <v>#N/A</v>
      </c>
      <c r="K108" s="725" t="s">
        <v>248</v>
      </c>
      <c r="L108" s="38" t="e">
        <f t="shared" si="11"/>
        <v>#N/A</v>
      </c>
      <c r="M108" s="39" t="s">
        <v>4</v>
      </c>
      <c r="N108" s="109" t="e">
        <f t="shared" si="12"/>
        <v>#N/A</v>
      </c>
      <c r="O108" s="39" t="s">
        <v>94</v>
      </c>
      <c r="P108" s="39" t="s">
        <v>5</v>
      </c>
      <c r="Q108" s="40" t="s">
        <v>11</v>
      </c>
      <c r="S108" s="2"/>
    </row>
    <row r="109" spans="1:90" s="45" customFormat="1" ht="39.950000000000003" customHeight="1" x14ac:dyDescent="0.25">
      <c r="A109" s="10"/>
      <c r="B109" s="1136" t="s">
        <v>332</v>
      </c>
      <c r="C109" s="1137"/>
      <c r="D109" s="740" t="s">
        <v>1</v>
      </c>
      <c r="E109" s="129" t="e">
        <f>(D33*B46)/100</f>
        <v>#N/A</v>
      </c>
      <c r="F109" s="39" t="s">
        <v>10</v>
      </c>
      <c r="G109" s="38">
        <f>SQRT(3)</f>
        <v>1.7320508075688772</v>
      </c>
      <c r="H109" s="38" t="e">
        <f t="shared" si="13"/>
        <v>#N/A</v>
      </c>
      <c r="I109" s="166" t="s">
        <v>246</v>
      </c>
      <c r="J109" s="125" t="e">
        <f>K72</f>
        <v>#N/A</v>
      </c>
      <c r="K109" s="725" t="s">
        <v>248</v>
      </c>
      <c r="L109" s="38" t="e">
        <f t="shared" si="11"/>
        <v>#N/A</v>
      </c>
      <c r="M109" s="39" t="s">
        <v>4</v>
      </c>
      <c r="N109" s="109" t="e">
        <f t="shared" si="12"/>
        <v>#N/A</v>
      </c>
      <c r="O109" s="39" t="s">
        <v>95</v>
      </c>
      <c r="P109" s="39" t="s">
        <v>5</v>
      </c>
      <c r="Q109" s="40" t="s">
        <v>11</v>
      </c>
      <c r="R109" s="44"/>
      <c r="S109" s="7"/>
      <c r="T109" s="7"/>
      <c r="U109" s="7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</row>
    <row r="110" spans="1:90" s="37" customFormat="1" ht="39.950000000000003" customHeight="1" x14ac:dyDescent="0.25">
      <c r="B110" s="1136" t="s">
        <v>332</v>
      </c>
      <c r="C110" s="1137"/>
      <c r="D110" s="740" t="s">
        <v>0</v>
      </c>
      <c r="E110" s="129" t="e">
        <f>(F33*B46)/100</f>
        <v>#N/A</v>
      </c>
      <c r="F110" s="39" t="s">
        <v>10</v>
      </c>
      <c r="G110" s="38">
        <f>SQRT(3)</f>
        <v>1.7320508075688772</v>
      </c>
      <c r="H110" s="38" t="e">
        <f t="shared" si="13"/>
        <v>#N/A</v>
      </c>
      <c r="I110" s="166" t="s">
        <v>246</v>
      </c>
      <c r="J110" s="125" t="e">
        <f>K74</f>
        <v>#N/A</v>
      </c>
      <c r="K110" s="725" t="s">
        <v>248</v>
      </c>
      <c r="L110" s="38" t="e">
        <f t="shared" si="11"/>
        <v>#N/A</v>
      </c>
      <c r="M110" s="39" t="s">
        <v>4</v>
      </c>
      <c r="N110" s="109" t="e">
        <f t="shared" si="12"/>
        <v>#N/A</v>
      </c>
      <c r="O110" s="39" t="s">
        <v>96</v>
      </c>
      <c r="P110" s="39" t="s">
        <v>5</v>
      </c>
      <c r="Q110" s="40" t="s">
        <v>11</v>
      </c>
    </row>
    <row r="111" spans="1:90" s="2" customFormat="1" ht="39.950000000000003" customHeight="1" thickBot="1" x14ac:dyDescent="0.3">
      <c r="A111" s="7"/>
      <c r="B111" s="1150" t="s">
        <v>332</v>
      </c>
      <c r="C111" s="1151"/>
      <c r="D111" s="741" t="s">
        <v>27</v>
      </c>
      <c r="E111" s="156">
        <f>((0.0000099*0.075)/(SQRT(12)))</f>
        <v>2.1434128743664856E-7</v>
      </c>
      <c r="F111" s="41" t="s">
        <v>10</v>
      </c>
      <c r="G111" s="42">
        <f>SQRT(3)</f>
        <v>1.7320508075688772</v>
      </c>
      <c r="H111" s="159">
        <f t="shared" si="13"/>
        <v>1.2375000000000001E-7</v>
      </c>
      <c r="I111" s="167" t="s">
        <v>246</v>
      </c>
      <c r="J111" s="158" t="e">
        <f>D36</f>
        <v>#N/A</v>
      </c>
      <c r="K111" s="726" t="s">
        <v>248</v>
      </c>
      <c r="L111" s="159" t="e">
        <f t="shared" si="11"/>
        <v>#N/A</v>
      </c>
      <c r="M111" s="41" t="s">
        <v>4</v>
      </c>
      <c r="N111" s="157" t="e">
        <f t="shared" si="12"/>
        <v>#N/A</v>
      </c>
      <c r="O111" s="41" t="s">
        <v>96</v>
      </c>
      <c r="P111" s="41" t="s">
        <v>5</v>
      </c>
      <c r="Q111" s="43" t="s">
        <v>11</v>
      </c>
    </row>
    <row r="112" spans="1:90" s="2" customFormat="1" ht="30" customHeight="1" thickBot="1" x14ac:dyDescent="0.3">
      <c r="A112" s="24"/>
      <c r="R112" s="7"/>
    </row>
    <row r="113" spans="1:31" s="2" customFormat="1" ht="30" customHeight="1" thickBot="1" x14ac:dyDescent="0.3">
      <c r="A113" s="24"/>
      <c r="B113" s="1152" t="s">
        <v>97</v>
      </c>
      <c r="C113" s="1153"/>
      <c r="D113" s="1153"/>
      <c r="E113" s="1153"/>
      <c r="F113" s="1153"/>
      <c r="G113" s="1153"/>
      <c r="H113" s="1153"/>
      <c r="I113" s="1153"/>
      <c r="J113" s="1153"/>
      <c r="K113" s="1153"/>
      <c r="L113" s="1153"/>
      <c r="M113" s="1153"/>
      <c r="N113" s="1153"/>
      <c r="O113" s="1153"/>
      <c r="P113" s="1153"/>
      <c r="Q113" s="1154"/>
      <c r="R113" s="7"/>
    </row>
    <row r="114" spans="1:31" s="2" customFormat="1" ht="30" customHeight="1" x14ac:dyDescent="0.25">
      <c r="A114" s="10"/>
      <c r="B114" s="1155" t="s">
        <v>98</v>
      </c>
      <c r="C114" s="1156"/>
      <c r="D114" s="698"/>
      <c r="E114" s="46" t="e">
        <f>(3.1416*(D34)^2/4)*D35</f>
        <v>#N/A</v>
      </c>
      <c r="F114" s="47" t="s">
        <v>4</v>
      </c>
      <c r="G114" s="46">
        <f>SQRT(3)</f>
        <v>1.7320508075688772</v>
      </c>
      <c r="H114" s="46" t="e">
        <f>E114/G114</f>
        <v>#N/A</v>
      </c>
      <c r="I114" s="47" t="s">
        <v>4</v>
      </c>
      <c r="J114" s="46">
        <v>1</v>
      </c>
      <c r="K114" s="47"/>
      <c r="L114" s="46" t="e">
        <f>H114*J114</f>
        <v>#N/A</v>
      </c>
      <c r="M114" s="47" t="s">
        <v>4</v>
      </c>
      <c r="N114" s="747" t="e">
        <f>L114^2</f>
        <v>#N/A</v>
      </c>
      <c r="O114" s="47" t="s">
        <v>17</v>
      </c>
      <c r="P114" s="47" t="s">
        <v>5</v>
      </c>
      <c r="Q114" s="48" t="s">
        <v>11</v>
      </c>
      <c r="R114" s="7"/>
    </row>
    <row r="115" spans="1:31" s="2" customFormat="1" ht="30" customHeight="1" x14ac:dyDescent="0.25">
      <c r="B115" s="1157" t="s">
        <v>99</v>
      </c>
      <c r="C115" s="1158"/>
      <c r="D115" s="699"/>
      <c r="E115" s="55" t="e">
        <f>((3.1416*(F34)^2)/4)*F35</f>
        <v>#N/A</v>
      </c>
      <c r="F115" s="39" t="s">
        <v>4</v>
      </c>
      <c r="G115" s="38">
        <f>SQRT(3)</f>
        <v>1.7320508075688772</v>
      </c>
      <c r="H115" s="38" t="e">
        <f>E115/G115</f>
        <v>#N/A</v>
      </c>
      <c r="I115" s="39" t="s">
        <v>4</v>
      </c>
      <c r="J115" s="38">
        <v>1</v>
      </c>
      <c r="K115" s="39"/>
      <c r="L115" s="38" t="e">
        <f>H115*J115</f>
        <v>#N/A</v>
      </c>
      <c r="M115" s="39" t="s">
        <v>4</v>
      </c>
      <c r="N115" s="109" t="e">
        <f>L115^2</f>
        <v>#N/A</v>
      </c>
      <c r="O115" s="39" t="s">
        <v>17</v>
      </c>
      <c r="P115" s="39" t="s">
        <v>5</v>
      </c>
      <c r="Q115" s="40" t="s">
        <v>11</v>
      </c>
      <c r="R115" s="7"/>
    </row>
    <row r="116" spans="1:31" s="6" customFormat="1" ht="39.950000000000003" customHeight="1" x14ac:dyDescent="0.25">
      <c r="A116" s="4"/>
      <c r="B116" s="1157" t="s">
        <v>100</v>
      </c>
      <c r="C116" s="1158"/>
      <c r="D116" s="699"/>
      <c r="E116" s="130" t="e">
        <f>H59</f>
        <v>#N/A</v>
      </c>
      <c r="F116" s="39" t="s">
        <v>4</v>
      </c>
      <c r="G116" s="128">
        <f>SQRT(B46)</f>
        <v>1.7320508075688772</v>
      </c>
      <c r="H116" s="109" t="e">
        <f>E116/G116</f>
        <v>#N/A</v>
      </c>
      <c r="I116" s="39" t="s">
        <v>4</v>
      </c>
      <c r="J116" s="55">
        <v>1</v>
      </c>
      <c r="K116" s="39"/>
      <c r="L116" s="38" t="e">
        <f>H116*J116</f>
        <v>#N/A</v>
      </c>
      <c r="M116" s="39" t="s">
        <v>4</v>
      </c>
      <c r="N116" s="109" t="e">
        <f>L116^2</f>
        <v>#N/A</v>
      </c>
      <c r="O116" s="39" t="s">
        <v>6</v>
      </c>
      <c r="P116" s="39" t="s">
        <v>87</v>
      </c>
      <c r="Q116" s="40">
        <f>B46-1</f>
        <v>2</v>
      </c>
      <c r="S116" s="2"/>
      <c r="T116" s="2"/>
      <c r="U116" s="2"/>
    </row>
    <row r="117" spans="1:31" s="9" customFormat="1" ht="30" customHeight="1" thickBot="1" x14ac:dyDescent="0.3">
      <c r="A117" s="65" t="s">
        <v>101</v>
      </c>
      <c r="B117" s="1159" t="s">
        <v>102</v>
      </c>
      <c r="C117" s="1160"/>
      <c r="D117" s="700"/>
      <c r="E117" s="727" t="e">
        <f>O66/10000</f>
        <v>#N/A</v>
      </c>
      <c r="F117" s="41" t="s">
        <v>4</v>
      </c>
      <c r="G117" s="727">
        <f>SQRT(3)</f>
        <v>1.7320508075688772</v>
      </c>
      <c r="H117" s="42" t="e">
        <f>E117/G117</f>
        <v>#N/A</v>
      </c>
      <c r="I117" s="41" t="s">
        <v>4</v>
      </c>
      <c r="J117" s="42">
        <v>1</v>
      </c>
      <c r="K117" s="41"/>
      <c r="L117" s="42" t="e">
        <f>H117*J117</f>
        <v>#N/A</v>
      </c>
      <c r="M117" s="41" t="s">
        <v>4</v>
      </c>
      <c r="N117" s="157" t="e">
        <f>L117^2</f>
        <v>#N/A</v>
      </c>
      <c r="O117" s="41" t="s">
        <v>103</v>
      </c>
      <c r="P117" s="41" t="s">
        <v>5</v>
      </c>
      <c r="Q117" s="43" t="s">
        <v>11</v>
      </c>
      <c r="R117" s="50"/>
      <c r="S117" s="2"/>
      <c r="T117" s="2"/>
      <c r="U117" s="2"/>
    </row>
    <row r="118" spans="1:31" s="9" customFormat="1" ht="45.75" customHeight="1" thickBot="1" x14ac:dyDescent="0.3">
      <c r="A118" s="10"/>
      <c r="L118" s="701"/>
      <c r="M118" s="702"/>
      <c r="N118" s="178" t="e">
        <f>SQRT(SUM(N89:N90,N93:N95,N98:N101,N103:N106,N108:N110,N111,N114,N115,N116,N117,))</f>
        <v>#N/A</v>
      </c>
      <c r="R118" s="50"/>
      <c r="S118" s="2"/>
      <c r="T118" s="2"/>
      <c r="U118" s="2"/>
      <c r="V118" s="49"/>
      <c r="W118" s="49"/>
    </row>
    <row r="119" spans="1:31" s="9" customFormat="1" ht="41.25" customHeight="1" thickBot="1" x14ac:dyDescent="0.3">
      <c r="A119" s="10"/>
      <c r="B119" s="1141" t="s">
        <v>105</v>
      </c>
      <c r="C119" s="1142"/>
      <c r="D119" s="1142"/>
      <c r="E119" s="1142"/>
      <c r="F119" s="1142"/>
      <c r="G119" s="1142"/>
      <c r="H119" s="1142"/>
      <c r="I119" s="1142"/>
      <c r="J119" s="1143"/>
      <c r="K119" s="10"/>
      <c r="L119" s="1144" t="s">
        <v>104</v>
      </c>
      <c r="M119" s="1145"/>
      <c r="N119" s="753" t="e">
        <f>E121*N118</f>
        <v>#N/A</v>
      </c>
      <c r="O119" s="10"/>
      <c r="P119" s="10"/>
      <c r="R119" s="50"/>
      <c r="S119" s="2"/>
      <c r="T119" s="2"/>
      <c r="U119" s="2"/>
      <c r="V119" s="49"/>
      <c r="W119" s="49"/>
    </row>
    <row r="120" spans="1:31" s="2" customFormat="1" ht="34.5" customHeight="1" thickBot="1" x14ac:dyDescent="0.3">
      <c r="A120" s="7"/>
      <c r="B120" s="718"/>
      <c r="C120" s="719" t="s">
        <v>106</v>
      </c>
      <c r="D120" s="170" t="s">
        <v>107</v>
      </c>
      <c r="E120" s="170" t="s">
        <v>78</v>
      </c>
      <c r="F120" s="170" t="s">
        <v>7</v>
      </c>
      <c r="G120" s="170" t="s">
        <v>272</v>
      </c>
      <c r="H120" s="170" t="s">
        <v>8</v>
      </c>
      <c r="I120" s="170" t="s">
        <v>108</v>
      </c>
      <c r="J120" s="171" t="s">
        <v>109</v>
      </c>
      <c r="K120" s="51"/>
      <c r="L120" s="1146" t="s">
        <v>403</v>
      </c>
      <c r="M120" s="1147"/>
      <c r="N120" s="177" t="e">
        <f>(N118^4)/((L89^4/Q89)+(L99^4/Q99)+(L104^4/Q104)+(L93^4/Q93)+(L116^4/Q116))</f>
        <v>#N/A</v>
      </c>
      <c r="O120" s="10"/>
    </row>
    <row r="121" spans="1:31" s="2" customFormat="1" ht="30" customHeight="1" thickBot="1" x14ac:dyDescent="0.3">
      <c r="A121" s="7"/>
      <c r="B121" s="710" t="s">
        <v>4</v>
      </c>
      <c r="C121" s="781" t="e">
        <f>H58</f>
        <v>#N/A</v>
      </c>
      <c r="D121" s="713" t="e">
        <f>N118</f>
        <v>#N/A</v>
      </c>
      <c r="E121" s="1161">
        <v>2</v>
      </c>
      <c r="F121" s="521" t="e">
        <f>(D121*E121)</f>
        <v>#N/A</v>
      </c>
      <c r="G121" s="1164">
        <v>95</v>
      </c>
      <c r="H121" s="519" t="e">
        <f>C121-C7</f>
        <v>#N/A</v>
      </c>
      <c r="I121" s="284" t="e">
        <f>ABS(H121)</f>
        <v>#N/A</v>
      </c>
      <c r="J121" s="304" t="e">
        <f>F121*I121</f>
        <v>#N/A</v>
      </c>
      <c r="K121" s="52"/>
      <c r="O121" s="7"/>
    </row>
    <row r="122" spans="1:31" s="2" customFormat="1" ht="30" customHeight="1" thickBot="1" x14ac:dyDescent="0.3">
      <c r="A122" s="7"/>
      <c r="B122" s="711" t="s">
        <v>306</v>
      </c>
      <c r="C122" s="781" t="e">
        <f>C121/L30</f>
        <v>#N/A</v>
      </c>
      <c r="D122" s="714" t="e">
        <f>D121/L30</f>
        <v>#N/A</v>
      </c>
      <c r="E122" s="1162"/>
      <c r="F122" s="298" t="e">
        <f>D122*E121</f>
        <v>#N/A</v>
      </c>
      <c r="G122" s="1165"/>
      <c r="H122" s="172" t="e">
        <f>H121/L30</f>
        <v>#N/A</v>
      </c>
      <c r="I122" s="182" t="e">
        <f>ABS(H122)</f>
        <v>#N/A</v>
      </c>
      <c r="J122" s="183" t="e">
        <f>F122*I122</f>
        <v>#N/A</v>
      </c>
      <c r="K122" s="7"/>
      <c r="M122" s="1148" t="s">
        <v>78</v>
      </c>
      <c r="N122" s="1149"/>
      <c r="O122" s="7"/>
      <c r="P122" s="544">
        <v>0.3</v>
      </c>
      <c r="Q122" s="544">
        <v>1.65</v>
      </c>
    </row>
    <row r="123" spans="1:31" s="10" customFormat="1" ht="36.75" customHeight="1" thickBot="1" x14ac:dyDescent="0.3">
      <c r="B123" s="711" t="s">
        <v>9</v>
      </c>
      <c r="C123" s="715" t="e">
        <f>C122/L27</f>
        <v>#N/A</v>
      </c>
      <c r="D123" s="716" t="e">
        <f>D122/L27</f>
        <v>#N/A</v>
      </c>
      <c r="E123" s="1162"/>
      <c r="F123" s="522" t="e">
        <f>D123*E121</f>
        <v>#N/A</v>
      </c>
      <c r="G123" s="1165"/>
      <c r="H123" s="520" t="e">
        <f>H122/L27</f>
        <v>#N/A</v>
      </c>
      <c r="I123" s="517" t="e">
        <f>ABS(H123)</f>
        <v>#N/A</v>
      </c>
      <c r="J123" s="518" t="e">
        <f>F123*I123</f>
        <v>#N/A</v>
      </c>
      <c r="M123" s="542" t="e">
        <f>_xlfn.T.INV.2T(0.05,N120)</f>
        <v>#N/A</v>
      </c>
      <c r="N123" s="543" t="e">
        <f>TINV(0.05,N120)</f>
        <v>#N/A</v>
      </c>
      <c r="P123" s="1167" t="s">
        <v>312</v>
      </c>
      <c r="Q123" s="1168"/>
      <c r="R123" s="1169"/>
      <c r="S123" s="2"/>
      <c r="T123" s="2"/>
      <c r="U123" s="2"/>
      <c r="V123" s="53"/>
      <c r="W123" s="53"/>
      <c r="X123" s="53"/>
      <c r="Y123" s="53"/>
      <c r="Z123" s="53"/>
      <c r="AA123" s="53"/>
    </row>
    <row r="124" spans="1:31" s="2" customFormat="1" ht="42" customHeight="1" thickBot="1" x14ac:dyDescent="0.3">
      <c r="A124" s="7"/>
      <c r="B124" s="712" t="s">
        <v>239</v>
      </c>
      <c r="C124" s="717" t="e">
        <f>(C121*100)/C7</f>
        <v>#N/A</v>
      </c>
      <c r="D124" s="523" t="e">
        <f>(D123/M27)</f>
        <v>#N/A</v>
      </c>
      <c r="E124" s="1163"/>
      <c r="F124" s="525" t="e">
        <f>(D124*E121)</f>
        <v>#N/A</v>
      </c>
      <c r="G124" s="1166"/>
      <c r="H124" s="524" t="e">
        <f>(H123*100)/M27</f>
        <v>#N/A</v>
      </c>
      <c r="I124" s="285" t="e">
        <f>(I123*100)/M27</f>
        <v>#N/A</v>
      </c>
      <c r="J124" s="523" t="e">
        <f>(J123*100)/M27</f>
        <v>#N/A</v>
      </c>
      <c r="K124" s="7"/>
      <c r="L124" s="7"/>
      <c r="M124" s="642" t="s">
        <v>303</v>
      </c>
      <c r="N124" s="643" t="e">
        <f>MAX(N89:N111,N114:N117)</f>
        <v>#N/A</v>
      </c>
      <c r="O124" s="644" t="e">
        <f>IF((N125)&lt;=(P122),"1,65","k=2")</f>
        <v>#N/A</v>
      </c>
      <c r="P124" s="646" t="s">
        <v>307</v>
      </c>
      <c r="Q124" s="647" t="s">
        <v>308</v>
      </c>
      <c r="R124" s="648" t="s">
        <v>309</v>
      </c>
      <c r="V124" s="1009"/>
      <c r="W124" s="1009"/>
      <c r="X124" s="1009"/>
      <c r="Y124" s="9"/>
      <c r="Z124" s="9"/>
      <c r="AA124" s="9"/>
      <c r="AB124" s="9"/>
      <c r="AC124" s="9"/>
      <c r="AD124" s="9"/>
      <c r="AE124" s="9"/>
    </row>
    <row r="125" spans="1:31" s="2" customFormat="1" ht="30" customHeight="1" thickBot="1" x14ac:dyDescent="0.3">
      <c r="C125" s="180"/>
      <c r="D125" s="181"/>
      <c r="E125" s="179"/>
      <c r="K125" s="10"/>
      <c r="L125" s="10"/>
      <c r="M125" s="644" t="s">
        <v>311</v>
      </c>
      <c r="N125" s="645" t="e">
        <f>(SQRT(SUM(N90,N93:N95,N98:N101,N103:N106,N108:N110,N111,N114,N115,N116,N117,)))/N124</f>
        <v>#N/A</v>
      </c>
      <c r="O125" s="163"/>
      <c r="P125" s="649" t="s">
        <v>307</v>
      </c>
      <c r="Q125" s="650" t="s">
        <v>313</v>
      </c>
      <c r="R125" s="651" t="s">
        <v>310</v>
      </c>
      <c r="V125" s="1008"/>
      <c r="W125" s="1008"/>
      <c r="X125" s="1008"/>
    </row>
    <row r="131" spans="1:25" s="790" customFormat="1" ht="35.1" customHeight="1" x14ac:dyDescent="0.2">
      <c r="A131" s="1138" t="s">
        <v>402</v>
      </c>
      <c r="B131" s="1139"/>
      <c r="C131" s="1139"/>
      <c r="D131" s="1139"/>
      <c r="E131" s="1139"/>
      <c r="F131" s="1139"/>
      <c r="G131" s="1139"/>
      <c r="H131" s="1139"/>
      <c r="I131" s="1139"/>
      <c r="J131" s="1139"/>
      <c r="K131" s="1139"/>
      <c r="L131" s="1139"/>
      <c r="M131" s="1139"/>
      <c r="N131" s="1139"/>
      <c r="O131" s="1139"/>
      <c r="P131" s="1139"/>
      <c r="Q131" s="1139"/>
      <c r="R131" s="1139"/>
      <c r="S131" s="1139"/>
      <c r="T131" s="1139"/>
      <c r="U131" s="1139"/>
      <c r="V131" s="1139"/>
      <c r="W131" s="1139"/>
      <c r="X131" s="1139"/>
      <c r="Y131" s="1139"/>
    </row>
    <row r="132" spans="1:25" ht="35.1" customHeight="1" x14ac:dyDescent="0.2">
      <c r="A132" s="1140"/>
      <c r="B132" s="1140"/>
      <c r="C132" s="1140"/>
      <c r="D132" s="1140"/>
      <c r="E132" s="1140"/>
      <c r="F132" s="1140"/>
      <c r="G132" s="1140"/>
      <c r="H132" s="1140"/>
      <c r="I132" s="1140"/>
      <c r="J132" s="1140"/>
      <c r="K132" s="1140"/>
      <c r="L132" s="1140"/>
      <c r="M132" s="1140"/>
      <c r="N132" s="1140"/>
      <c r="O132" s="1140"/>
      <c r="P132" s="1140"/>
      <c r="Q132" s="1140"/>
      <c r="R132" s="1140"/>
      <c r="S132" s="1140"/>
      <c r="T132" s="1140"/>
      <c r="U132" s="1140"/>
      <c r="V132" s="1140"/>
      <c r="W132" s="1140"/>
      <c r="X132" s="1140"/>
      <c r="Y132" s="1140"/>
    </row>
    <row r="133" spans="1:25" ht="35.1" customHeight="1" x14ac:dyDescent="0.2">
      <c r="A133" s="1140"/>
      <c r="B133" s="1140"/>
      <c r="C133" s="1140"/>
      <c r="D133" s="1140"/>
      <c r="E133" s="1140"/>
      <c r="F133" s="1140"/>
      <c r="G133" s="1140"/>
      <c r="H133" s="1140"/>
      <c r="I133" s="1140"/>
      <c r="J133" s="1140"/>
      <c r="K133" s="1140"/>
      <c r="L133" s="1140"/>
      <c r="M133" s="1140"/>
      <c r="N133" s="1140"/>
      <c r="O133" s="1140"/>
      <c r="P133" s="1140"/>
      <c r="Q133" s="1140"/>
      <c r="R133" s="1140"/>
      <c r="S133" s="1140"/>
      <c r="T133" s="1140"/>
      <c r="U133" s="1140"/>
      <c r="V133" s="1140"/>
      <c r="W133" s="1140"/>
      <c r="X133" s="1140"/>
      <c r="Y133" s="1140"/>
    </row>
    <row r="134" spans="1:25" ht="35.1" customHeight="1" x14ac:dyDescent="0.2">
      <c r="A134" s="1140"/>
      <c r="B134" s="1140"/>
      <c r="C134" s="1140"/>
      <c r="D134" s="1140"/>
      <c r="E134" s="1140"/>
      <c r="F134" s="1140"/>
      <c r="G134" s="1140"/>
      <c r="H134" s="1140"/>
      <c r="I134" s="1140"/>
      <c r="J134" s="1140"/>
      <c r="K134" s="1140"/>
      <c r="L134" s="1140"/>
      <c r="M134" s="1140"/>
      <c r="N134" s="1140"/>
      <c r="O134" s="1140"/>
      <c r="P134" s="1140"/>
      <c r="Q134" s="1140"/>
      <c r="R134" s="1140"/>
      <c r="S134" s="1140"/>
      <c r="T134" s="1140"/>
      <c r="U134" s="1140"/>
      <c r="V134" s="1140"/>
      <c r="W134" s="1140"/>
      <c r="X134" s="1140"/>
      <c r="Y134" s="1140"/>
    </row>
    <row r="135" spans="1:25" ht="35.1" customHeight="1" x14ac:dyDescent="0.2">
      <c r="A135" s="1140"/>
      <c r="B135" s="1140"/>
      <c r="C135" s="1140"/>
      <c r="D135" s="1140"/>
      <c r="E135" s="1140"/>
      <c r="F135" s="1140"/>
      <c r="G135" s="1140"/>
      <c r="H135" s="1140"/>
      <c r="I135" s="1140"/>
      <c r="J135" s="1140"/>
      <c r="K135" s="1140"/>
      <c r="L135" s="1140"/>
      <c r="M135" s="1140"/>
      <c r="N135" s="1140"/>
      <c r="O135" s="1140"/>
      <c r="P135" s="1140"/>
      <c r="Q135" s="1140"/>
      <c r="R135" s="1140"/>
      <c r="S135" s="1140"/>
      <c r="T135" s="1140"/>
      <c r="U135" s="1140"/>
      <c r="V135" s="1140"/>
      <c r="W135" s="1140"/>
      <c r="X135" s="1140"/>
      <c r="Y135" s="1140"/>
    </row>
    <row r="136" spans="1:25" ht="35.1" customHeight="1" x14ac:dyDescent="0.2">
      <c r="A136" s="1140"/>
      <c r="B136" s="1140"/>
      <c r="C136" s="1140"/>
      <c r="D136" s="1140"/>
      <c r="E136" s="1140"/>
      <c r="F136" s="1140"/>
      <c r="G136" s="1140"/>
      <c r="H136" s="1140"/>
      <c r="I136" s="1140"/>
      <c r="J136" s="1140"/>
      <c r="K136" s="1140"/>
      <c r="L136" s="1140"/>
      <c r="M136" s="1140"/>
      <c r="N136" s="1140"/>
      <c r="O136" s="1140"/>
      <c r="P136" s="1140"/>
      <c r="Q136" s="1140"/>
      <c r="R136" s="1140"/>
      <c r="S136" s="1140"/>
      <c r="T136" s="1140"/>
      <c r="U136" s="1140"/>
      <c r="V136" s="1140"/>
      <c r="W136" s="1140"/>
      <c r="X136" s="1140"/>
      <c r="Y136" s="1140"/>
    </row>
    <row r="137" spans="1:25" ht="35.1" customHeight="1" x14ac:dyDescent="0.2">
      <c r="A137" s="1140"/>
      <c r="B137" s="1140"/>
      <c r="C137" s="1140"/>
      <c r="D137" s="1140"/>
      <c r="E137" s="1140"/>
      <c r="F137" s="1140"/>
      <c r="G137" s="1140"/>
      <c r="H137" s="1140"/>
      <c r="I137" s="1140"/>
      <c r="J137" s="1140"/>
      <c r="K137" s="1140"/>
      <c r="L137" s="1140"/>
      <c r="M137" s="1140"/>
      <c r="N137" s="1140"/>
      <c r="O137" s="1140"/>
      <c r="P137" s="1140"/>
      <c r="Q137" s="1140"/>
      <c r="R137" s="1140"/>
      <c r="S137" s="1140"/>
      <c r="T137" s="1140"/>
      <c r="U137" s="1140"/>
      <c r="V137" s="1140"/>
      <c r="W137" s="1140"/>
      <c r="X137" s="1140"/>
      <c r="Y137" s="1140"/>
    </row>
    <row r="138" spans="1:25" ht="35.1" customHeight="1" x14ac:dyDescent="0.2">
      <c r="A138" s="1140"/>
      <c r="B138" s="1140"/>
      <c r="C138" s="1140"/>
      <c r="D138" s="1140"/>
      <c r="E138" s="1140"/>
      <c r="F138" s="1140"/>
      <c r="G138" s="1140"/>
      <c r="H138" s="1140"/>
      <c r="I138" s="1140"/>
      <c r="J138" s="1140"/>
      <c r="K138" s="1140"/>
      <c r="L138" s="1140"/>
      <c r="M138" s="1140"/>
      <c r="N138" s="1140"/>
      <c r="O138" s="1140"/>
      <c r="P138" s="1140"/>
      <c r="Q138" s="1140"/>
      <c r="R138" s="1140"/>
      <c r="S138" s="1140"/>
      <c r="T138" s="1140"/>
      <c r="U138" s="1140"/>
      <c r="V138" s="1140"/>
      <c r="W138" s="1140"/>
      <c r="X138" s="1140"/>
      <c r="Y138" s="1140"/>
    </row>
    <row r="139" spans="1:25" ht="35.1" customHeight="1" x14ac:dyDescent="0.2">
      <c r="A139" s="1140"/>
      <c r="B139" s="1140"/>
      <c r="C139" s="1140"/>
      <c r="D139" s="1140"/>
      <c r="E139" s="1140"/>
      <c r="F139" s="1140"/>
      <c r="G139" s="1140"/>
      <c r="H139" s="1140"/>
      <c r="I139" s="1140"/>
      <c r="J139" s="1140"/>
      <c r="K139" s="1140"/>
      <c r="L139" s="1140"/>
      <c r="M139" s="1140"/>
      <c r="N139" s="1140"/>
      <c r="O139" s="1140"/>
      <c r="P139" s="1140"/>
      <c r="Q139" s="1140"/>
      <c r="R139" s="1140"/>
      <c r="S139" s="1140"/>
      <c r="T139" s="1140"/>
      <c r="U139" s="1140"/>
      <c r="V139" s="1140"/>
      <c r="W139" s="1140"/>
      <c r="X139" s="1140"/>
      <c r="Y139" s="1140"/>
    </row>
    <row r="140" spans="1:25" ht="35.1" customHeight="1" x14ac:dyDescent="0.2">
      <c r="A140" s="1140"/>
      <c r="B140" s="1140"/>
      <c r="C140" s="1140"/>
      <c r="D140" s="1140"/>
      <c r="E140" s="1140"/>
      <c r="F140" s="1140"/>
      <c r="G140" s="1140"/>
      <c r="H140" s="1140"/>
      <c r="I140" s="1140"/>
      <c r="J140" s="1140"/>
      <c r="K140" s="1140"/>
      <c r="L140" s="1140"/>
      <c r="M140" s="1140"/>
      <c r="N140" s="1140"/>
      <c r="O140" s="1140"/>
      <c r="P140" s="1140"/>
      <c r="Q140" s="1140"/>
      <c r="R140" s="1140"/>
      <c r="S140" s="1140"/>
      <c r="T140" s="1140"/>
      <c r="U140" s="1140"/>
      <c r="V140" s="1140"/>
      <c r="W140" s="1140"/>
      <c r="X140" s="1140"/>
      <c r="Y140" s="1140"/>
    </row>
    <row r="141" spans="1:25" ht="35.1" customHeight="1" x14ac:dyDescent="0.2">
      <c r="A141" s="1140"/>
      <c r="B141" s="1140"/>
      <c r="C141" s="1140"/>
      <c r="D141" s="1140"/>
      <c r="E141" s="1140"/>
      <c r="F141" s="1140"/>
      <c r="G141" s="1140"/>
      <c r="H141" s="1140"/>
      <c r="I141" s="1140"/>
      <c r="J141" s="1140"/>
      <c r="K141" s="1140"/>
      <c r="L141" s="1140"/>
      <c r="M141" s="1140"/>
      <c r="N141" s="1140"/>
      <c r="O141" s="1140"/>
      <c r="P141" s="1140"/>
      <c r="Q141" s="1140"/>
      <c r="R141" s="1140"/>
      <c r="S141" s="1140"/>
      <c r="T141" s="1140"/>
      <c r="U141" s="1140"/>
      <c r="V141" s="1140"/>
      <c r="W141" s="1140"/>
      <c r="X141" s="1140"/>
      <c r="Y141" s="1140"/>
    </row>
    <row r="142" spans="1:25" ht="35.1" customHeight="1" x14ac:dyDescent="0.2">
      <c r="A142" s="1140"/>
      <c r="B142" s="1140"/>
      <c r="C142" s="1140"/>
      <c r="D142" s="1140"/>
      <c r="E142" s="1140"/>
      <c r="F142" s="1140"/>
      <c r="G142" s="1140"/>
      <c r="H142" s="1140"/>
      <c r="I142" s="1140"/>
      <c r="J142" s="1140"/>
      <c r="K142" s="1140"/>
      <c r="L142" s="1140"/>
      <c r="M142" s="1140"/>
      <c r="N142" s="1140"/>
      <c r="O142" s="1140"/>
      <c r="P142" s="1140"/>
      <c r="Q142" s="1140"/>
      <c r="R142" s="1140"/>
      <c r="S142" s="1140"/>
      <c r="T142" s="1140"/>
      <c r="U142" s="1140"/>
      <c r="V142" s="1140"/>
      <c r="W142" s="1140"/>
      <c r="X142" s="1140"/>
      <c r="Y142" s="1140"/>
    </row>
  </sheetData>
  <sheetProtection algorithmName="SHA-512" hashValue="arMOsHWDufxKQIKrTHPdnBkq11CuEd5KIj0zM+pwGgdYOCZ9WfSat1JMusOaNW3S9Ew257xTq3WnTYZnWyEEbQ==" saltValue="3T2dkrLQxVKE4PTDZHcBzw==" spinCount="100000" sheet="1" objects="1" scenarios="1"/>
  <mergeCells count="141">
    <mergeCell ref="A131:Y131"/>
    <mergeCell ref="A132:Y142"/>
    <mergeCell ref="B119:J119"/>
    <mergeCell ref="L119:M119"/>
    <mergeCell ref="L120:M120"/>
    <mergeCell ref="M122:N122"/>
    <mergeCell ref="B111:C111"/>
    <mergeCell ref="B113:Q113"/>
    <mergeCell ref="B114:C114"/>
    <mergeCell ref="B115:C115"/>
    <mergeCell ref="B116:C116"/>
    <mergeCell ref="B117:C117"/>
    <mergeCell ref="E121:E124"/>
    <mergeCell ref="G121:G124"/>
    <mergeCell ref="P123:R123"/>
    <mergeCell ref="B105:C105"/>
    <mergeCell ref="B106:C106"/>
    <mergeCell ref="B107:C107"/>
    <mergeCell ref="B108:C108"/>
    <mergeCell ref="B109:C109"/>
    <mergeCell ref="B110:C110"/>
    <mergeCell ref="B99:C99"/>
    <mergeCell ref="B100:C100"/>
    <mergeCell ref="B101:C101"/>
    <mergeCell ref="B102:C102"/>
    <mergeCell ref="B103:C103"/>
    <mergeCell ref="B104:C104"/>
    <mergeCell ref="B92:C92"/>
    <mergeCell ref="B93:C93"/>
    <mergeCell ref="B94:C94"/>
    <mergeCell ref="B95:C95"/>
    <mergeCell ref="B97:C97"/>
    <mergeCell ref="B98:C98"/>
    <mergeCell ref="B86:Q86"/>
    <mergeCell ref="B87:C87"/>
    <mergeCell ref="B88:C88"/>
    <mergeCell ref="B89:C89"/>
    <mergeCell ref="A90:A91"/>
    <mergeCell ref="B90:C90"/>
    <mergeCell ref="B91:C91"/>
    <mergeCell ref="B72:F72"/>
    <mergeCell ref="B74:F74"/>
    <mergeCell ref="B76:F76"/>
    <mergeCell ref="B78:D78"/>
    <mergeCell ref="B80:D80"/>
    <mergeCell ref="B82:D82"/>
    <mergeCell ref="E59:G59"/>
    <mergeCell ref="E60:G60"/>
    <mergeCell ref="B64:L64"/>
    <mergeCell ref="B66:D66"/>
    <mergeCell ref="B68:E68"/>
    <mergeCell ref="B70:E70"/>
    <mergeCell ref="O54:O55"/>
    <mergeCell ref="E55:F55"/>
    <mergeCell ref="E56:F56"/>
    <mergeCell ref="O56:O57"/>
    <mergeCell ref="E57:F57"/>
    <mergeCell ref="E58:G58"/>
    <mergeCell ref="B42:G42"/>
    <mergeCell ref="I42:N42"/>
    <mergeCell ref="E53:L53"/>
    <mergeCell ref="E54:F54"/>
    <mergeCell ref="B39:C39"/>
    <mergeCell ref="D39:G39"/>
    <mergeCell ref="I39:J39"/>
    <mergeCell ref="L39:M39"/>
    <mergeCell ref="B41:N41"/>
    <mergeCell ref="B47:F47"/>
    <mergeCell ref="I47:M47"/>
    <mergeCell ref="Q41:Y41"/>
    <mergeCell ref="I35:P35"/>
    <mergeCell ref="I36:K36"/>
    <mergeCell ref="L36:N36"/>
    <mergeCell ref="I37:J37"/>
    <mergeCell ref="L37:M37"/>
    <mergeCell ref="I38:J38"/>
    <mergeCell ref="L38:M38"/>
    <mergeCell ref="O25:O26"/>
    <mergeCell ref="P25:P26"/>
    <mergeCell ref="Q25:Q26"/>
    <mergeCell ref="R25:R26"/>
    <mergeCell ref="I33:J33"/>
    <mergeCell ref="K33:L33"/>
    <mergeCell ref="N33:O33"/>
    <mergeCell ref="P33:Q33"/>
    <mergeCell ref="I25:I26"/>
    <mergeCell ref="J25:J26"/>
    <mergeCell ref="K25:K26"/>
    <mergeCell ref="L25:L26"/>
    <mergeCell ref="M25:M26"/>
    <mergeCell ref="H19:H20"/>
    <mergeCell ref="I19:I20"/>
    <mergeCell ref="J19:J20"/>
    <mergeCell ref="K19:K20"/>
    <mergeCell ref="D25:E25"/>
    <mergeCell ref="F25:G25"/>
    <mergeCell ref="L19:L20"/>
    <mergeCell ref="A1:B1"/>
    <mergeCell ref="D1:R1"/>
    <mergeCell ref="D3:E3"/>
    <mergeCell ref="G3:H3"/>
    <mergeCell ref="J3:K3"/>
    <mergeCell ref="M3:N3"/>
    <mergeCell ref="P3:R3"/>
    <mergeCell ref="N19:N20"/>
    <mergeCell ref="M19:M20"/>
    <mergeCell ref="B26:C26"/>
    <mergeCell ref="B27:C27"/>
    <mergeCell ref="B28:C28"/>
    <mergeCell ref="B29:C29"/>
    <mergeCell ref="B30:C30"/>
    <mergeCell ref="B31:C31"/>
    <mergeCell ref="D27:E27"/>
    <mergeCell ref="D28:E28"/>
    <mergeCell ref="F26:G26"/>
    <mergeCell ref="F27:G27"/>
    <mergeCell ref="F28:G28"/>
    <mergeCell ref="B32:C32"/>
    <mergeCell ref="B33:C33"/>
    <mergeCell ref="B34:C34"/>
    <mergeCell ref="B35:C35"/>
    <mergeCell ref="B36:C36"/>
    <mergeCell ref="B37:C37"/>
    <mergeCell ref="V125:X125"/>
    <mergeCell ref="V124:X124"/>
    <mergeCell ref="A5:R5"/>
    <mergeCell ref="Q6:R6"/>
    <mergeCell ref="A8:A12"/>
    <mergeCell ref="A13:A17"/>
    <mergeCell ref="B19:B20"/>
    <mergeCell ref="C19:C20"/>
    <mergeCell ref="D19:D20"/>
    <mergeCell ref="E19:E20"/>
    <mergeCell ref="F19:F20"/>
    <mergeCell ref="G19:G20"/>
    <mergeCell ref="O19:O20"/>
    <mergeCell ref="P19:P20"/>
    <mergeCell ref="S19:S20"/>
    <mergeCell ref="B24:G24"/>
    <mergeCell ref="I24:R24"/>
    <mergeCell ref="D26:E26"/>
  </mergeCells>
  <pageMargins left="0.70866141732283472" right="0.70866141732283472" top="0.74803149606299213" bottom="0.74803149606299213" header="0.31496062992125984" footer="0.31496062992125984"/>
  <pageSetup scale="26" orientation="portrait" horizontalDpi="4294967293" r:id="rId1"/>
  <headerFooter>
    <oddFooter>&amp;RRT03-F33 Vr.5(2019-12-19)</oddFooter>
  </headerFooter>
  <rowBreaks count="1" manualBreakCount="1">
    <brk id="60" max="24" man="1"/>
  </rowBreaks>
  <ignoredErrors>
    <ignoredError sqref="G116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4">
        <x14:dataValidation type="list" allowBlank="1" showInputMessage="1" showErrorMessage="1">
          <x14:formula1>
            <xm:f>'DATOS }'!$A$39:$A$40</xm:f>
          </x14:formula1>
          <xm:sqref>O43</xm:sqref>
        </x14:dataValidation>
        <x14:dataValidation type="list" allowBlank="1" showInputMessage="1" showErrorMessage="1">
          <x14:formula1>
            <xm:f>'DATOS }'!$A$45:$A$46</xm:f>
          </x14:formula1>
          <xm:sqref>A43</xm:sqref>
        </x14:dataValidation>
        <x14:dataValidation type="list" allowBlank="1" showInputMessage="1" showErrorMessage="1">
          <x14:formula1>
            <xm:f>'DATOS }'!$C$43:$C$48</xm:f>
          </x14:formula1>
          <xm:sqref>S8:S12</xm:sqref>
        </x14:dataValidation>
        <x14:dataValidation type="list" allowBlank="1" showInputMessage="1" showErrorMessage="1">
          <x14:formula1>
            <xm:f>'DATOS }'!$C$37:$C$42</xm:f>
          </x14:formula1>
          <xm:sqref>S13:S17</xm:sqref>
        </x14:dataValidation>
        <x14:dataValidation type="list" allowBlank="1" showInputMessage="1" showErrorMessage="1">
          <x14:formula1>
            <xm:f>'DATOS }'!$P$9:$P$13</xm:f>
          </x14:formula1>
          <xm:sqref>H39</xm:sqref>
        </x14:dataValidation>
        <x14:dataValidation type="list" allowBlank="1" showInputMessage="1" showErrorMessage="1">
          <x14:formula1>
            <xm:f>'DATOS }'!$B$162:$B$167</xm:f>
          </x14:formula1>
          <xm:sqref>Q36</xm:sqref>
        </x14:dataValidation>
        <x14:dataValidation type="list" allowBlank="1" showInputMessage="1" showErrorMessage="1">
          <x14:formula1>
            <xm:f>'DATOS }'!$B$14:$B$16</xm:f>
          </x14:formula1>
          <xm:sqref>H26</xm:sqref>
        </x14:dataValidation>
        <x14:dataValidation type="list" allowBlank="1" showInputMessage="1" showErrorMessage="1">
          <x14:formula1>
            <xm:f>'DATOS }'!$D$7:$D$9</xm:f>
          </x14:formula1>
          <xm:sqref>S3</xm:sqref>
        </x14:dataValidation>
        <x14:dataValidation type="list" allowBlank="1" showInputMessage="1" showErrorMessage="1">
          <x14:formula1>
            <xm:f>'DATOS }'!$B$24:$B$26</xm:f>
          </x14:formula1>
          <xm:sqref>A26</xm:sqref>
        </x14:dataValidation>
        <x14:dataValidation type="list" allowBlank="1" showInputMessage="1" showErrorMessage="1">
          <x14:formula1>
            <xm:f>'DATOS }'!$C$137:$C$152</xm:f>
          </x14:formula1>
          <xm:sqref>S22</xm:sqref>
        </x14:dataValidation>
        <x14:dataValidation type="list" allowBlank="1" showInputMessage="1" showErrorMessage="1">
          <x14:formula1>
            <xm:f>'DATOS }'!$C$131:$C$132</xm:f>
          </x14:formula1>
          <xm:sqref>S21</xm:sqref>
        </x14:dataValidation>
        <x14:dataValidation type="list" allowBlank="1" showInputMessage="1" showErrorMessage="1">
          <x14:formula1>
            <xm:f>'DATOS }'!$C$121:$C$127</xm:f>
          </x14:formula1>
          <xm:sqref>S19:S20</xm:sqref>
        </x14:dataValidation>
        <x14:dataValidation type="list" allowBlank="1" showInputMessage="1" showErrorMessage="1">
          <x14:formula1>
            <xm:f>'DATOS }'!$C$112:$C$117</xm:f>
          </x14:formula1>
          <xm:sqref>S18</xm:sqref>
        </x14:dataValidation>
        <x14:dataValidation type="list" allowBlank="1" showInputMessage="1" showErrorMessage="1">
          <x14:formula1>
            <xm:f>'DATOS }'!$C$30:$C$32</xm:f>
          </x14:formula1>
          <xm:sqref>S7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DATOS }</vt:lpstr>
      <vt:lpstr>RT03-F33 } </vt:lpstr>
      <vt:lpstr>'RT03-F33 } 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Jose Vargas</dc:creator>
  <cp:lastModifiedBy>Maria del Carmen Diaz Fonseca</cp:lastModifiedBy>
  <cp:lastPrinted>2019-12-13T10:34:23Z</cp:lastPrinted>
  <dcterms:created xsi:type="dcterms:W3CDTF">2015-11-06T23:47:29Z</dcterms:created>
  <dcterms:modified xsi:type="dcterms:W3CDTF">2019-12-19T16:19:27Z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3802714</vt:i4>
  </property>
</Properties>
</file>